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120" windowWidth="20730" windowHeight="9615" tabRatio="548"/>
  </bookViews>
  <sheets>
    <sheet name="RREO-Anexo 08" sheetId="80" r:id="rId1"/>
  </sheets>
  <definedNames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D22" i="80"/>
  <c r="D28"/>
  <c r="D21" s="1"/>
  <c r="B190"/>
  <c r="B189"/>
  <c r="C182"/>
  <c r="B164" s="1"/>
  <c r="B182"/>
  <c r="B194"/>
  <c r="B161"/>
  <c r="B160"/>
  <c r="B158"/>
  <c r="B130"/>
  <c r="B129"/>
  <c r="B125"/>
  <c r="B126" s="1"/>
  <c r="B124"/>
  <c r="B120"/>
  <c r="B123" s="1"/>
  <c r="B116"/>
  <c r="B115"/>
  <c r="G179"/>
  <c r="F179"/>
  <c r="E179"/>
  <c r="D179"/>
  <c r="C179"/>
  <c r="B179"/>
  <c r="G178"/>
  <c r="F178"/>
  <c r="E178"/>
  <c r="D178"/>
  <c r="C178"/>
  <c r="B178"/>
  <c r="G177"/>
  <c r="E177"/>
  <c r="G176"/>
  <c r="E176"/>
  <c r="G175"/>
  <c r="E175"/>
  <c r="G174"/>
  <c r="E174"/>
  <c r="G155"/>
  <c r="F155"/>
  <c r="E155"/>
  <c r="D155"/>
  <c r="C155"/>
  <c r="B155"/>
  <c r="G154"/>
  <c r="E154"/>
  <c r="G153"/>
  <c r="E153"/>
  <c r="G152"/>
  <c r="E152"/>
  <c r="G151"/>
  <c r="E151"/>
  <c r="G150"/>
  <c r="E150"/>
  <c r="G149"/>
  <c r="E149"/>
  <c r="F148"/>
  <c r="D148"/>
  <c r="C148"/>
  <c r="G148" s="1"/>
  <c r="B148"/>
  <c r="G147"/>
  <c r="E147"/>
  <c r="G146"/>
  <c r="E146"/>
  <c r="F145"/>
  <c r="D145"/>
  <c r="C145"/>
  <c r="G145" s="1"/>
  <c r="B145"/>
  <c r="G144"/>
  <c r="E144"/>
  <c r="G143"/>
  <c r="E143"/>
  <c r="F142"/>
  <c r="D142"/>
  <c r="C142"/>
  <c r="G142" s="1"/>
  <c r="B142"/>
  <c r="F141"/>
  <c r="D141"/>
  <c r="C141"/>
  <c r="B141"/>
  <c r="G111"/>
  <c r="F111"/>
  <c r="E111"/>
  <c r="D111"/>
  <c r="C111"/>
  <c r="B111"/>
  <c r="G110"/>
  <c r="E110"/>
  <c r="G109"/>
  <c r="E109"/>
  <c r="F108"/>
  <c r="D108"/>
  <c r="C108"/>
  <c r="G108" s="1"/>
  <c r="B108"/>
  <c r="G107"/>
  <c r="E107"/>
  <c r="G106"/>
  <c r="E106"/>
  <c r="F105"/>
  <c r="D105"/>
  <c r="C105"/>
  <c r="G105" s="1"/>
  <c r="B105"/>
  <c r="C136"/>
  <c r="B136"/>
  <c r="E98"/>
  <c r="D98"/>
  <c r="C98"/>
  <c r="B98"/>
  <c r="E97"/>
  <c r="E96"/>
  <c r="E95"/>
  <c r="D94"/>
  <c r="C94"/>
  <c r="E94" s="1"/>
  <c r="B94"/>
  <c r="E93"/>
  <c r="E92"/>
  <c r="E91"/>
  <c r="E90"/>
  <c r="E89"/>
  <c r="E88"/>
  <c r="D87"/>
  <c r="C87"/>
  <c r="B87"/>
  <c r="E81"/>
  <c r="D81"/>
  <c r="C81"/>
  <c r="B81"/>
  <c r="E80"/>
  <c r="E79"/>
  <c r="E78"/>
  <c r="E77"/>
  <c r="D76"/>
  <c r="C76"/>
  <c r="E76" s="1"/>
  <c r="B76"/>
  <c r="E75"/>
  <c r="E74"/>
  <c r="E73"/>
  <c r="E72"/>
  <c r="E71"/>
  <c r="E70"/>
  <c r="D69"/>
  <c r="C69"/>
  <c r="B69"/>
  <c r="E68"/>
  <c r="C63"/>
  <c r="B63"/>
  <c r="E62"/>
  <c r="E61"/>
  <c r="E60"/>
  <c r="E59"/>
  <c r="E58"/>
  <c r="E57"/>
  <c r="E56"/>
  <c r="E55"/>
  <c r="E54"/>
  <c r="D53"/>
  <c r="D52" s="1"/>
  <c r="C53"/>
  <c r="B53"/>
  <c r="B52" s="1"/>
  <c r="C52"/>
  <c r="E51"/>
  <c r="E50"/>
  <c r="E49"/>
  <c r="E48"/>
  <c r="E47"/>
  <c r="E46"/>
  <c r="D46"/>
  <c r="C46"/>
  <c r="B46"/>
  <c r="E45"/>
  <c r="E44"/>
  <c r="E43"/>
  <c r="E42"/>
  <c r="E41"/>
  <c r="D40"/>
  <c r="C40"/>
  <c r="E40" s="1"/>
  <c r="B40"/>
  <c r="E39"/>
  <c r="E38"/>
  <c r="E37"/>
  <c r="E36"/>
  <c r="E35"/>
  <c r="D34"/>
  <c r="C34"/>
  <c r="B34"/>
  <c r="E33"/>
  <c r="E32"/>
  <c r="E31"/>
  <c r="E30"/>
  <c r="E29"/>
  <c r="C28"/>
  <c r="B28"/>
  <c r="E27"/>
  <c r="E26"/>
  <c r="E25"/>
  <c r="E24"/>
  <c r="E23"/>
  <c r="C22"/>
  <c r="B22"/>
  <c r="B21" s="1"/>
  <c r="C21"/>
  <c r="A100"/>
  <c r="D63" l="1"/>
  <c r="D136"/>
  <c r="E136" s="1"/>
  <c r="E63"/>
  <c r="B165"/>
  <c r="B167" s="1"/>
  <c r="B168" s="1"/>
  <c r="E148"/>
  <c r="E145"/>
  <c r="G141"/>
  <c r="E142"/>
  <c r="E141"/>
  <c r="E108"/>
  <c r="E105"/>
  <c r="E87"/>
  <c r="E69"/>
  <c r="E53"/>
  <c r="E52"/>
  <c r="E34"/>
  <c r="E28"/>
  <c r="E22"/>
  <c r="E21"/>
</calcChain>
</file>

<file path=xl/sharedStrings.xml><?xml version="1.0" encoding="utf-8"?>
<sst xmlns="http://schemas.openxmlformats.org/spreadsheetml/2006/main" count="279" uniqueCount="200">
  <si>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</si>
  <si>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</si>
  <si>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</si>
  <si>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</si>
  <si>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</si>
  <si>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</si>
  <si>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</si>
  <si>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Até o Bimestre</t>
  </si>
  <si>
    <t>(a)</t>
  </si>
  <si>
    <t>(b)</t>
  </si>
  <si>
    <t>DOTAÇÃO</t>
  </si>
  <si>
    <t>DESPESAS EMPENHADAS</t>
  </si>
  <si>
    <t>DESPESAS LIQUIDADAS</t>
  </si>
  <si>
    <t>(d)</t>
  </si>
  <si>
    <t>(e)</t>
  </si>
  <si>
    <t>(g)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</si>
  <si>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</si>
  <si>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</si>
  <si>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</si>
  <si>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</si>
  <si>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</si>
  <si>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</si>
  <si>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</si>
  <si>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</si>
  <si>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</si>
  <si>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VALOR</t>
  </si>
  <si>
    <t>DEMONSTRATIVO DAS RECEITAS E DESPESAS COM MANUTENÇÃO E DESENVOLVIMENTO DO ENSINO - MDE</t>
  </si>
  <si>
    <t xml:space="preserve">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</si>
  <si>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</si>
  <si>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</si>
  <si>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</si>
  <si>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</si>
  <si>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</si>
  <si>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</si>
  <si>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</si>
  <si>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(i)</t>
  </si>
  <si>
    <t>DEDUÇÕES PARA FINS DO LIMITE DO FUNDEB</t>
  </si>
  <si>
    <t>INDICADORES DO FUNDEB</t>
  </si>
  <si>
    <t>FLUXO FINANCEIRO DOS RECURSOS DO FUNDEB</t>
  </si>
  <si>
    <t>(h) = (g/d)x100</t>
  </si>
  <si>
    <t>3- TOTAL DA RECEITA DE IMPOSTOS (1 + 2)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</si>
  <si>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</si>
  <si>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</si>
  <si>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</si>
  <si>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</si>
  <si>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</si>
  <si>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</si>
  <si>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</si>
  <si>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</si>
  <si>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</si>
  <si>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</si>
  <si>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</si>
  <si>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</si>
  <si>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>47- SALDO FINANCEIRO EM 31 DE DEZEMBRO DE &lt;EXERCÍCIO ANTERIOR&gt;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</si>
  <si>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</si>
  <si>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</si>
  <si>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</si>
  <si>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</si>
  <si>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</si>
  <si>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</si>
  <si>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</si>
  <si>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</si>
  <si>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</si>
  <si>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</si>
  <si>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</si>
  <si>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</si>
  <si>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</si>
  <si>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</si>
  <si>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</si>
  <si>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</si>
  <si>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</si>
  <si>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</si>
  <si>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</si>
  <si>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</si>
  <si>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</si>
  <si>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</si>
  <si>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</si>
  <si>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</si>
  <si>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</si>
  <si>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</si>
  <si>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</si>
  <si>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</si>
  <si>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</si>
  <si>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</si>
  <si>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</si>
  <si>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</si>
  <si>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20 – RECURSOS RECEBIDOS DO FUNDEB EM &lt;EXERCÍCIO ANTERIOR&gt; QUE NÃO FORAM UTILIZADOS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</si>
  <si>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</si>
  <si>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</si>
  <si>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</si>
  <si>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</si>
  <si>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</si>
  <si>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</si>
  <si>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</si>
  <si>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</si>
  <si>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</si>
  <si>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</si>
  <si>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</si>
  <si>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</si>
  <si>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</si>
  <si>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</si>
  <si>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</si>
  <si>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</si>
  <si>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</si>
  <si>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</si>
  <si>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</si>
  <si>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</si>
  <si>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</si>
  <si>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</si>
  <si>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</si>
  <si>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</si>
  <si>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</si>
  <si>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</si>
  <si>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</si>
  <si>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</si>
  <si>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</si>
  <si>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</si>
  <si>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</si>
  <si>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</si>
  <si>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</si>
  <si>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</si>
  <si>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</si>
  <si>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</si>
  <si>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</si>
  <si>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</si>
  <si>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</si>
  <si>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</si>
  <si>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</si>
  <si>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</si>
  <si>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</si>
  <si>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</si>
  <si>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</si>
  <si>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</si>
  <si>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</si>
  <si>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</si>
  <si>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</si>
  <si>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</si>
  <si>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</si>
  <si>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</si>
  <si>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</si>
  <si>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</si>
  <si>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</si>
  <si>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</si>
  <si>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</si>
  <si>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</si>
  <si>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</si>
  <si>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</si>
  <si>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</si>
  <si>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</si>
  <si>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</si>
  <si>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</si>
  <si>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</si>
  <si>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</si>
  <si>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</si>
  <si>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</si>
  <si>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</si>
  <si>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</si>
  <si>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</si>
  <si>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</si>
  <si>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</si>
  <si>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</si>
  <si>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</si>
  <si>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</si>
  <si>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</si>
  <si>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</si>
  <si>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</si>
  <si>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</si>
  <si>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</si>
  <si>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</si>
  <si>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</si>
  <si>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</si>
  <si>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</si>
  <si>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36- CANCELAMENTO, NO EXERCÍCIO, DE RESTOS A PAGAR INSCRITOS COM DISPONIBILIDADE FINANCEIRA DE RECURSOS DE IMPOSTOS VINCULADOS AO ENSINO = (46 j)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</si>
  <si>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</si>
  <si>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</si>
  <si>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</si>
  <si>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</si>
  <si>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</si>
  <si>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>44- TOTAL DAS OUTRAS DESPESAS CUSTEADAS COM RECEITAS ADICIONAIS PARA FINANCIAMENTO DO ENSINO (40 + 41 + 42 + 43)</t>
  </si>
  <si>
    <t>45- TOTAL GERAL DAS DESPESAS COM MDE (29 + 44)</t>
  </si>
  <si>
    <t xml:space="preserve">    5.5- Outras Transferências do FNDE</t>
  </si>
  <si>
    <t xml:space="preserve">    5.6- Aplicação Financeira dos Recursos do FNDE</t>
  </si>
  <si>
    <t xml:space="preserve">        2.1.3- Parcela referente à CF, art. 159, I, alínea e</t>
  </si>
  <si>
    <t>CANCELADO  (j)</t>
  </si>
  <si>
    <t>PREFEITURA MUNICIPAL DE BAURU</t>
  </si>
  <si>
    <t>FONTE: Sistema CECAM, Unidade Responsável: CONTABILIDADE. Emissão: 19/03/2018, às 10:02:25. Assinado Digitalmente no dia 19/03/2018, às 10:02:25.</t>
  </si>
  <si>
    <t>Período: 1º BIMEsTRE</t>
  </si>
  <si>
    <t>Ricardo Alonso Senfuegos</t>
  </si>
  <si>
    <t>Kelly Guariento</t>
  </si>
  <si>
    <t>Contador - CRC 1SP 209175/O-7</t>
  </si>
  <si>
    <t>Diretora Departamento de Finanças</t>
  </si>
  <si>
    <t>Clodoaldo Armando Gazzeta</t>
  </si>
  <si>
    <t>Prefeito Municipal</t>
  </si>
  <si>
    <t>Everson Demarchi</t>
  </si>
  <si>
    <t>Fabio Ribas dos Santos</t>
  </si>
  <si>
    <t>Secretário de Economia e Finanças</t>
  </si>
  <si>
    <t>Controladoria Geral</t>
  </si>
  <si>
    <t>Isabel Cristina  Miziara</t>
  </si>
  <si>
    <t>Secretária Municipal da Educação</t>
  </si>
  <si>
    <t>Obs: Republicação ( Quadro publicado anteriormente em 29/03/2018 )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</si>
</sst>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</numFmts>
  <fonts count="18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1" applyFont="1" applyFill="1" applyAlignment="1"/>
    <xf numFmtId="0" fontId="2" fillId="0" borderId="0" xfId="1" applyFont="1" applyFill="1" applyBorder="1" applyAlignment="1"/>
    <xf numFmtId="164" fontId="2" fillId="0" borderId="0" xfId="1" applyNumberFormat="1" applyFont="1" applyFill="1" applyAlignment="1">
      <alignment horizontal="right"/>
    </xf>
    <xf numFmtId="0" fontId="2" fillId="2" borderId="10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 applyAlignment="1"/>
    <xf numFmtId="0" fontId="8" fillId="0" borderId="0" xfId="1" applyFont="1" applyFill="1" applyAlignment="1"/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0" fontId="2" fillId="0" borderId="0" xfId="1" applyFont="1" applyFill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4" fillId="0" borderId="0" xfId="1" applyFont="1" applyFill="1" applyBorder="1" applyAlignment="1"/>
    <xf numFmtId="0" fontId="2" fillId="0" borderId="0" xfId="2" applyFont="1" applyFill="1" applyBorder="1" applyAlignmen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0" xfId="1" applyFont="1" applyFill="1" applyBorder="1" applyAlignment="1"/>
    <xf numFmtId="0" fontId="2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2" fillId="0" borderId="0" xfId="1" applyFont="1" applyFill="1" applyAlignment="1">
      <alignment horizontal="left" vertical="top" wrapText="1"/>
    </xf>
    <xf numFmtId="4" fontId="2" fillId="0" borderId="9" xfId="1" applyNumberFormat="1" applyFont="1" applyBorder="1" applyAlignment="1">
      <alignment horizontal="left" vertical="top" wrapText="1"/>
    </xf>
    <xf numFmtId="4" fontId="2" fillId="0" borderId="3" xfId="4" applyNumberFormat="1" applyFont="1" applyFill="1" applyBorder="1" applyAlignment="1">
      <alignment horizontal="right"/>
    </xf>
    <xf numFmtId="4" fontId="2" fillId="0" borderId="9" xfId="4" applyNumberFormat="1" applyFont="1" applyFill="1" applyBorder="1" applyAlignment="1">
      <alignment horizontal="right"/>
    </xf>
    <xf numFmtId="4" fontId="2" fillId="0" borderId="0" xfId="1" applyNumberFormat="1" applyFont="1" applyFill="1" applyAlignment="1"/>
    <xf numFmtId="4" fontId="5" fillId="0" borderId="9" xfId="1" applyNumberFormat="1" applyFont="1" applyBorder="1" applyAlignment="1">
      <alignment horizontal="left" vertical="top" wrapText="1"/>
    </xf>
    <xf numFmtId="4" fontId="2" fillId="0" borderId="0" xfId="4" applyNumberFormat="1" applyFont="1" applyFill="1" applyBorder="1" applyAlignment="1">
      <alignment horizontal="right"/>
    </xf>
    <xf numFmtId="4" fontId="2" fillId="0" borderId="8" xfId="1" applyNumberFormat="1" applyFont="1" applyBorder="1" applyAlignment="1">
      <alignment horizontal="left" vertical="top" wrapText="1"/>
    </xf>
    <xf numFmtId="4" fontId="2" fillId="0" borderId="13" xfId="1" applyNumberFormat="1" applyFont="1" applyBorder="1" applyAlignment="1">
      <alignment horizontal="left" vertical="top" wrapText="1"/>
    </xf>
    <xf numFmtId="4" fontId="2" fillId="0" borderId="13" xfId="1" applyNumberFormat="1" applyFont="1" applyFill="1" applyBorder="1" applyAlignment="1"/>
    <xf numFmtId="4" fontId="2" fillId="2" borderId="14" xfId="1" applyNumberFormat="1" applyFont="1" applyFill="1" applyBorder="1" applyAlignment="1"/>
    <xf numFmtId="4" fontId="2" fillId="2" borderId="14" xfId="1" applyNumberFormat="1" applyFont="1" applyFill="1" applyBorder="1" applyAlignment="1">
      <alignment horizontal="center"/>
    </xf>
    <xf numFmtId="4" fontId="2" fillId="2" borderId="3" xfId="1" applyNumberFormat="1" applyFont="1" applyFill="1" applyBorder="1" applyAlignment="1">
      <alignment horizontal="center"/>
    </xf>
    <xf numFmtId="4" fontId="2" fillId="2" borderId="10" xfId="1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/>
    <xf numFmtId="4" fontId="2" fillId="2" borderId="5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" fontId="2" fillId="0" borderId="1" xfId="4" applyNumberFormat="1" applyFont="1" applyFill="1" applyBorder="1" applyAlignment="1">
      <alignment horizontal="right"/>
    </xf>
    <xf numFmtId="4" fontId="2" fillId="0" borderId="9" xfId="1" applyNumberFormat="1" applyFont="1" applyBorder="1" applyAlignment="1">
      <alignment horizontal="left" wrapText="1"/>
    </xf>
    <xf numFmtId="4" fontId="2" fillId="0" borderId="9" xfId="1" applyNumberFormat="1" applyFont="1" applyBorder="1" applyAlignment="1">
      <alignment horizontal="justify" vertical="top" wrapText="1"/>
    </xf>
    <xf numFmtId="4" fontId="5" fillId="0" borderId="9" xfId="1" applyNumberFormat="1" applyFont="1" applyBorder="1" applyAlignment="1">
      <alignment horizontal="justify" vertical="top" wrapText="1"/>
    </xf>
    <xf numFmtId="4" fontId="2" fillId="0" borderId="13" xfId="1" applyNumberFormat="1" applyFont="1" applyFill="1" applyBorder="1" applyAlignment="1">
      <alignment horizontal="left" vertical="top" wrapText="1"/>
    </xf>
    <xf numFmtId="4" fontId="2" fillId="0" borderId="13" xfId="1" applyNumberFormat="1" applyFont="1" applyFill="1" applyBorder="1" applyAlignment="1">
      <alignment horizontal="right" vertical="top" wrapText="1"/>
    </xf>
    <xf numFmtId="4" fontId="2" fillId="2" borderId="3" xfId="1" applyNumberFormat="1" applyFont="1" applyFill="1" applyBorder="1" applyAlignment="1"/>
    <xf numFmtId="4" fontId="2" fillId="2" borderId="9" xfId="1" applyNumberFormat="1" applyFont="1" applyFill="1" applyBorder="1" applyAlignment="1"/>
    <xf numFmtId="4" fontId="2" fillId="0" borderId="10" xfId="1" applyNumberFormat="1" applyFont="1" applyBorder="1" applyAlignment="1">
      <alignment horizontal="left" vertical="top" wrapText="1"/>
    </xf>
    <xf numFmtId="4" fontId="3" fillId="0" borderId="15" xfId="4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left" vertical="top" wrapText="1"/>
    </xf>
    <xf numFmtId="4" fontId="3" fillId="0" borderId="11" xfId="4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/>
    <xf numFmtId="4" fontId="2" fillId="0" borderId="5" xfId="1" applyNumberFormat="1" applyFont="1" applyFill="1" applyBorder="1" applyAlignment="1">
      <alignment horizontal="left" vertical="top" wrapText="1"/>
    </xf>
    <xf numFmtId="4" fontId="2" fillId="0" borderId="2" xfId="4" applyNumberFormat="1" applyFont="1" applyFill="1" applyBorder="1" applyAlignment="1">
      <alignment horizontal="right" wrapText="1"/>
    </xf>
    <xf numFmtId="4" fontId="2" fillId="0" borderId="6" xfId="4" applyNumberFormat="1" applyFont="1" applyFill="1" applyBorder="1" applyAlignment="1">
      <alignment horizontal="right" wrapText="1"/>
    </xf>
    <xf numFmtId="4" fontId="2" fillId="0" borderId="0" xfId="1" applyNumberFormat="1" applyFont="1" applyFill="1" applyBorder="1" applyAlignment="1">
      <alignment horizontal="left" vertical="top" wrapText="1"/>
    </xf>
    <xf numFmtId="4" fontId="2" fillId="0" borderId="0" xfId="2" applyNumberFormat="1" applyFont="1" applyFill="1" applyBorder="1" applyAlignment="1"/>
    <xf numFmtId="4" fontId="2" fillId="0" borderId="2" xfId="1" applyNumberFormat="1" applyFont="1" applyFill="1" applyBorder="1" applyAlignment="1">
      <alignment horizontal="left" vertical="top" wrapText="1"/>
    </xf>
    <xf numFmtId="4" fontId="2" fillId="2" borderId="10" xfId="2" applyNumberFormat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/>
    </xf>
    <xf numFmtId="4" fontId="2" fillId="2" borderId="15" xfId="1" applyNumberFormat="1" applyFont="1" applyFill="1" applyBorder="1" applyAlignment="1">
      <alignment horizontal="center"/>
    </xf>
    <xf numFmtId="4" fontId="2" fillId="2" borderId="9" xfId="2" applyNumberFormat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/>
    </xf>
    <xf numFmtId="4" fontId="2" fillId="2" borderId="7" xfId="2" applyNumberFormat="1" applyFont="1" applyFill="1" applyBorder="1" applyAlignment="1">
      <alignment horizontal="center"/>
    </xf>
    <xf numFmtId="4" fontId="2" fillId="0" borderId="11" xfId="1" applyNumberFormat="1" applyFont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left" vertical="top" wrapText="1"/>
    </xf>
    <xf numFmtId="4" fontId="2" fillId="0" borderId="15" xfId="1" applyNumberFormat="1" applyFont="1" applyBorder="1" applyAlignment="1">
      <alignment horizontal="right" vertical="top" wrapText="1"/>
    </xf>
    <xf numFmtId="4" fontId="2" fillId="0" borderId="15" xfId="1" applyNumberFormat="1" applyFont="1" applyFill="1" applyBorder="1" applyAlignment="1"/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center"/>
    </xf>
    <xf numFmtId="4" fontId="2" fillId="0" borderId="14" xfId="1" applyNumberFormat="1" applyFont="1" applyBorder="1" applyAlignment="1">
      <alignment horizontal="left" vertical="top" wrapText="1"/>
    </xf>
    <xf numFmtId="4" fontId="2" fillId="0" borderId="0" xfId="1" applyNumberFormat="1" applyFont="1" applyFill="1" applyBorder="1" applyAlignment="1"/>
    <xf numFmtId="4" fontId="2" fillId="0" borderId="3" xfId="1" applyNumberFormat="1" applyFont="1" applyBorder="1" applyAlignment="1">
      <alignment vertical="top" wrapText="1"/>
    </xf>
    <xf numFmtId="4" fontId="2" fillId="0" borderId="3" xfId="1" applyNumberFormat="1" applyFont="1" applyBorder="1" applyAlignment="1">
      <alignment horizontal="left" vertical="top" wrapText="1"/>
    </xf>
    <xf numFmtId="4" fontId="2" fillId="0" borderId="5" xfId="1" applyNumberFormat="1" applyFont="1" applyBorder="1" applyAlignment="1">
      <alignment vertical="top" wrapText="1"/>
    </xf>
    <xf numFmtId="4" fontId="2" fillId="0" borderId="4" xfId="1" applyNumberFormat="1" applyFont="1" applyBorder="1" applyAlignment="1">
      <alignment vertical="top" wrapText="1"/>
    </xf>
    <xf numFmtId="4" fontId="2" fillId="0" borderId="13" xfId="1" applyNumberFormat="1" applyFont="1" applyBorder="1" applyAlignment="1">
      <alignment vertical="top" wrapText="1"/>
    </xf>
    <xf numFmtId="4" fontId="2" fillId="0" borderId="0" xfId="1" applyNumberFormat="1" applyFont="1" applyBorder="1" applyAlignment="1">
      <alignment vertical="top" wrapText="1"/>
    </xf>
    <xf numFmtId="4" fontId="3" fillId="0" borderId="0" xfId="1" applyNumberFormat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vertical="top"/>
    </xf>
    <xf numFmtId="4" fontId="2" fillId="0" borderId="3" xfId="1" applyNumberFormat="1" applyFont="1" applyBorder="1" applyAlignment="1">
      <alignment vertical="top"/>
    </xf>
    <xf numFmtId="4" fontId="2" fillId="0" borderId="0" xfId="1" applyNumberFormat="1" applyFont="1" applyFill="1" applyBorder="1" applyAlignment="1">
      <alignment vertical="center" wrapText="1"/>
    </xf>
    <xf numFmtId="4" fontId="2" fillId="0" borderId="0" xfId="1" applyNumberFormat="1" applyFont="1" applyFill="1" applyAlignment="1">
      <alignment horizontal="center" vertical="center"/>
    </xf>
    <xf numFmtId="4" fontId="2" fillId="0" borderId="3" xfId="1" applyNumberFormat="1" applyFont="1" applyBorder="1" applyAlignment="1">
      <alignment horizontal="left" vertical="center" wrapText="1"/>
    </xf>
    <xf numFmtId="4" fontId="2" fillId="0" borderId="5" xfId="1" applyNumberFormat="1" applyFont="1" applyBorder="1" applyAlignment="1">
      <alignment horizontal="left" vertical="center" wrapText="1"/>
    </xf>
    <xf numFmtId="4" fontId="2" fillId="0" borderId="0" xfId="1" applyNumberFormat="1" applyFont="1" applyBorder="1" applyAlignment="1">
      <alignment horizontal="left" vertical="center" wrapText="1"/>
    </xf>
    <xf numFmtId="4" fontId="2" fillId="2" borderId="9" xfId="1" applyNumberFormat="1" applyFont="1" applyFill="1" applyBorder="1" applyAlignment="1">
      <alignment horizontal="center" vertical="top" wrapText="1"/>
    </xf>
    <xf numFmtId="4" fontId="2" fillId="2" borderId="7" xfId="1" applyNumberFormat="1" applyFont="1" applyFill="1" applyBorder="1" applyAlignment="1">
      <alignment horizontal="left" vertical="top" wrapText="1"/>
    </xf>
    <xf numFmtId="4" fontId="2" fillId="0" borderId="8" xfId="1" applyNumberFormat="1" applyFont="1" applyFill="1" applyBorder="1" applyAlignment="1">
      <alignment horizontal="left" vertical="top" wrapText="1"/>
    </xf>
    <xf numFmtId="4" fontId="2" fillId="0" borderId="7" xfId="1" applyNumberFormat="1" applyFont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left" vertical="top" wrapText="1"/>
    </xf>
    <xf numFmtId="4" fontId="2" fillId="0" borderId="3" xfId="1" applyNumberFormat="1" applyFont="1" applyBorder="1" applyAlignment="1">
      <alignment horizontal="left" wrapText="1"/>
    </xf>
    <xf numFmtId="4" fontId="2" fillId="0" borderId="5" xfId="1" applyNumberFormat="1" applyFont="1" applyBorder="1" applyAlignment="1">
      <alignment horizontal="left" vertical="top" wrapText="1"/>
    </xf>
    <xf numFmtId="4" fontId="2" fillId="0" borderId="4" xfId="1" applyNumberFormat="1" applyFont="1" applyBorder="1" applyAlignment="1">
      <alignment horizontal="left" vertical="top" wrapText="1"/>
    </xf>
    <xf numFmtId="4" fontId="2" fillId="0" borderId="4" xfId="1" applyNumberFormat="1" applyFont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left" vertical="center"/>
    </xf>
    <xf numFmtId="4" fontId="2" fillId="0" borderId="0" xfId="1" applyNumberFormat="1" applyFont="1" applyFill="1" applyAlignment="1">
      <alignment horizontal="left" vertical="center"/>
    </xf>
    <xf numFmtId="4" fontId="2" fillId="0" borderId="15" xfId="1" applyNumberFormat="1" applyFont="1" applyBorder="1" applyAlignment="1">
      <alignment horizontal="left" vertical="center" wrapText="1"/>
    </xf>
    <xf numFmtId="4" fontId="2" fillId="0" borderId="15" xfId="1" applyNumberFormat="1" applyFont="1" applyFill="1" applyBorder="1" applyAlignment="1">
      <alignment horizontal="left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left" wrapText="1"/>
    </xf>
    <xf numFmtId="4" fontId="2" fillId="0" borderId="15" xfId="1" applyNumberFormat="1" applyFont="1" applyBorder="1" applyAlignment="1">
      <alignment horizontal="left" wrapText="1"/>
    </xf>
    <xf numFmtId="4" fontId="2" fillId="2" borderId="14" xfId="1" applyNumberFormat="1" applyFont="1" applyFill="1" applyBorder="1" applyAlignment="1">
      <alignment horizontal="center" vertical="center" wrapText="1"/>
    </xf>
    <xf numFmtId="4" fontId="2" fillId="0" borderId="14" xfId="1" applyNumberFormat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left" vertical="center"/>
    </xf>
    <xf numFmtId="4" fontId="2" fillId="0" borderId="5" xfId="1" applyNumberFormat="1" applyFont="1" applyFill="1" applyBorder="1" applyAlignment="1">
      <alignment horizontal="left" vertical="center"/>
    </xf>
    <xf numFmtId="4" fontId="2" fillId="0" borderId="0" xfId="1" applyNumberFormat="1" applyFont="1" applyFill="1" applyBorder="1" applyAlignment="1">
      <alignment horizontal="center"/>
    </xf>
    <xf numFmtId="4" fontId="2" fillId="2" borderId="14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0" borderId="14" xfId="1" applyNumberFormat="1" applyFont="1" applyBorder="1" applyAlignment="1">
      <alignment vertical="top" wrapText="1"/>
    </xf>
    <xf numFmtId="4" fontId="9" fillId="0" borderId="0" xfId="1" applyNumberFormat="1" applyFont="1" applyFill="1" applyBorder="1" applyAlignment="1"/>
    <xf numFmtId="4" fontId="9" fillId="0" borderId="0" xfId="1" applyNumberFormat="1" applyFont="1" applyFill="1" applyAlignment="1"/>
    <xf numFmtId="4" fontId="2" fillId="0" borderId="0" xfId="1" applyNumberFormat="1" applyFont="1" applyAlignment="1"/>
    <xf numFmtId="4" fontId="3" fillId="0" borderId="0" xfId="1" applyNumberFormat="1" applyFont="1" applyFill="1" applyBorder="1" applyAlignment="1"/>
    <xf numFmtId="4" fontId="3" fillId="0" borderId="0" xfId="1" applyNumberFormat="1" applyFont="1" applyFill="1" applyBorder="1" applyAlignment="1">
      <alignment horizontal="left" vertical="center"/>
    </xf>
    <xf numFmtId="49" fontId="12" fillId="0" borderId="2" xfId="4" applyNumberFormat="1" applyFont="1" applyFill="1" applyBorder="1" applyAlignment="1">
      <alignment horizontal="right" wrapText="1"/>
    </xf>
    <xf numFmtId="4" fontId="2" fillId="0" borderId="2" xfId="4" applyNumberFormat="1" applyFont="1" applyFill="1" applyBorder="1" applyAlignment="1">
      <alignment horizontal="left" wrapText="1"/>
    </xf>
    <xf numFmtId="4" fontId="9" fillId="0" borderId="0" xfId="1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13" fillId="0" borderId="0" xfId="1" applyFont="1" applyFill="1" applyBorder="1" applyAlignment="1"/>
    <xf numFmtId="0" fontId="14" fillId="0" borderId="0" xfId="1" applyFont="1" applyFill="1" applyBorder="1" applyAlignment="1"/>
    <xf numFmtId="0" fontId="1" fillId="0" borderId="0" xfId="1" applyFont="1" applyFill="1" applyAlignment="1">
      <alignment horizontal="left" vertical="top" wrapText="1"/>
    </xf>
    <xf numFmtId="4" fontId="1" fillId="0" borderId="3" xfId="4" applyNumberFormat="1" applyFont="1" applyFill="1" applyBorder="1" applyAlignment="1">
      <alignment horizontal="right"/>
    </xf>
    <xf numFmtId="4" fontId="1" fillId="0" borderId="9" xfId="4" applyNumberFormat="1" applyFont="1" applyFill="1" applyBorder="1" applyAlignment="1">
      <alignment horizontal="right"/>
    </xf>
    <xf numFmtId="4" fontId="1" fillId="0" borderId="10" xfId="4" applyNumberFormat="1" applyFont="1" applyFill="1" applyBorder="1" applyAlignment="1">
      <alignment horizontal="right"/>
    </xf>
    <xf numFmtId="4" fontId="1" fillId="0" borderId="0" xfId="4" applyNumberFormat="1" applyFont="1" applyFill="1" applyBorder="1" applyAlignment="1">
      <alignment horizontal="right"/>
    </xf>
    <xf numFmtId="4" fontId="1" fillId="0" borderId="4" xfId="4" applyNumberFormat="1" applyFont="1" applyFill="1" applyBorder="1" applyAlignment="1">
      <alignment horizontal="right"/>
    </xf>
    <xf numFmtId="4" fontId="1" fillId="0" borderId="8" xfId="4" applyNumberFormat="1" applyFont="1" applyFill="1" applyBorder="1" applyAlignment="1">
      <alignment horizontal="right"/>
    </xf>
    <xf numFmtId="4" fontId="1" fillId="0" borderId="11" xfId="4" applyNumberFormat="1" applyFont="1" applyFill="1" applyBorder="1" applyAlignment="1">
      <alignment horizontal="right"/>
    </xf>
    <xf numFmtId="4" fontId="1" fillId="0" borderId="1" xfId="4" applyNumberFormat="1" applyFont="1" applyFill="1" applyBorder="1" applyAlignment="1">
      <alignment horizontal="right"/>
    </xf>
    <xf numFmtId="4" fontId="1" fillId="0" borderId="6" xfId="4" applyNumberFormat="1" applyFont="1" applyFill="1" applyBorder="1" applyAlignment="1">
      <alignment horizontal="right"/>
    </xf>
    <xf numFmtId="4" fontId="1" fillId="0" borderId="13" xfId="4" applyNumberFormat="1" applyFont="1" applyFill="1" applyBorder="1" applyAlignment="1">
      <alignment horizontal="right" vertical="top" wrapText="1"/>
    </xf>
    <xf numFmtId="4" fontId="1" fillId="0" borderId="8" xfId="4" applyNumberFormat="1" applyFont="1" applyFill="1" applyBorder="1" applyAlignment="1">
      <alignment horizontal="right" vertical="top" wrapText="1"/>
    </xf>
    <xf numFmtId="4" fontId="15" fillId="0" borderId="15" xfId="4" applyNumberFormat="1" applyFont="1" applyFill="1" applyBorder="1" applyAlignment="1">
      <alignment horizontal="right"/>
    </xf>
    <xf numFmtId="4" fontId="15" fillId="0" borderId="10" xfId="4" applyNumberFormat="1" applyFont="1" applyFill="1" applyBorder="1" applyAlignment="1">
      <alignment horizontal="right"/>
    </xf>
    <xf numFmtId="4" fontId="15" fillId="0" borderId="9" xfId="4" applyNumberFormat="1" applyFont="1" applyFill="1" applyBorder="1" applyAlignment="1">
      <alignment horizontal="right"/>
    </xf>
    <xf numFmtId="4" fontId="15" fillId="0" borderId="0" xfId="4" applyNumberFormat="1" applyFont="1" applyFill="1" applyBorder="1" applyAlignment="1">
      <alignment horizontal="right"/>
    </xf>
    <xf numFmtId="4" fontId="1" fillId="0" borderId="7" xfId="4" applyNumberFormat="1" applyFont="1" applyFill="1" applyBorder="1" applyAlignment="1">
      <alignment horizontal="right"/>
    </xf>
    <xf numFmtId="4" fontId="1" fillId="0" borderId="13" xfId="4" applyNumberFormat="1" applyFont="1" applyFill="1" applyBorder="1" applyAlignment="1">
      <alignment horizontal="right"/>
    </xf>
    <xf numFmtId="4" fontId="1" fillId="0" borderId="2" xfId="4" applyNumberFormat="1" applyFont="1" applyFill="1" applyBorder="1" applyAlignment="1">
      <alignment horizontal="right" wrapText="1"/>
    </xf>
    <xf numFmtId="4" fontId="1" fillId="0" borderId="7" xfId="4" applyNumberFormat="1" applyFont="1" applyFill="1" applyBorder="1" applyAlignment="1">
      <alignment horizontal="right" wrapText="1"/>
    </xf>
    <xf numFmtId="4" fontId="1" fillId="0" borderId="8" xfId="4" applyNumberFormat="1" applyFont="1" applyFill="1" applyBorder="1" applyAlignment="1">
      <alignment horizontal="right" wrapText="1"/>
    </xf>
    <xf numFmtId="4" fontId="1" fillId="0" borderId="12" xfId="4" applyNumberFormat="1" applyFont="1" applyFill="1" applyBorder="1" applyAlignment="1">
      <alignment horizontal="right"/>
    </xf>
    <xf numFmtId="4" fontId="1" fillId="0" borderId="11" xfId="4" applyNumberFormat="1" applyFont="1" applyBorder="1" applyAlignment="1">
      <alignment horizontal="right" wrapText="1"/>
    </xf>
    <xf numFmtId="4" fontId="1" fillId="0" borderId="15" xfId="4" applyNumberFormat="1" applyFont="1" applyBorder="1" applyAlignment="1">
      <alignment horizontal="right" wrapText="1"/>
    </xf>
    <xf numFmtId="4" fontId="1" fillId="0" borderId="14" xfId="4" applyNumberFormat="1" applyFont="1" applyFill="1" applyBorder="1" applyAlignment="1">
      <alignment horizontal="right"/>
    </xf>
    <xf numFmtId="4" fontId="1" fillId="0" borderId="1" xfId="4" applyNumberFormat="1" applyFont="1" applyBorder="1" applyAlignment="1">
      <alignment horizontal="right" wrapText="1"/>
    </xf>
    <xf numFmtId="4" fontId="1" fillId="0" borderId="0" xfId="4" applyNumberFormat="1" applyFont="1" applyAlignment="1">
      <alignment horizontal="right" wrapText="1"/>
    </xf>
    <xf numFmtId="4" fontId="1" fillId="0" borderId="5" xfId="4" applyNumberFormat="1" applyFont="1" applyFill="1" applyBorder="1" applyAlignment="1">
      <alignment horizontal="right"/>
    </xf>
    <xf numFmtId="4" fontId="1" fillId="0" borderId="8" xfId="4" applyNumberFormat="1" applyFont="1" applyBorder="1" applyAlignment="1">
      <alignment horizontal="right" wrapText="1"/>
    </xf>
    <xf numFmtId="4" fontId="1" fillId="0" borderId="12" xfId="4" applyNumberFormat="1" applyFont="1" applyBorder="1" applyAlignment="1">
      <alignment horizontal="right" wrapText="1"/>
    </xf>
    <xf numFmtId="4" fontId="1" fillId="0" borderId="4" xfId="4" applyNumberFormat="1" applyFont="1" applyBorder="1" applyAlignment="1">
      <alignment horizontal="right" wrapText="1"/>
    </xf>
    <xf numFmtId="4" fontId="1" fillId="0" borderId="10" xfId="4" applyNumberFormat="1" applyFont="1" applyFill="1" applyBorder="1" applyAlignment="1">
      <alignment horizontal="right" wrapText="1"/>
    </xf>
    <xf numFmtId="4" fontId="1" fillId="0" borderId="11" xfId="4" applyNumberFormat="1" applyFont="1" applyFill="1" applyBorder="1" applyAlignment="1">
      <alignment horizontal="right" wrapText="1"/>
    </xf>
    <xf numFmtId="4" fontId="1" fillId="0" borderId="14" xfId="4" applyNumberFormat="1" applyFont="1" applyFill="1" applyBorder="1" applyAlignment="1">
      <alignment horizontal="right" wrapText="1"/>
    </xf>
    <xf numFmtId="4" fontId="1" fillId="0" borderId="9" xfId="4" applyNumberFormat="1" applyFont="1" applyFill="1" applyBorder="1" applyAlignment="1">
      <alignment horizontal="right" wrapText="1"/>
    </xf>
    <xf numFmtId="4" fontId="1" fillId="0" borderId="1" xfId="4" applyNumberFormat="1" applyFont="1" applyFill="1" applyBorder="1" applyAlignment="1">
      <alignment horizontal="right" wrapText="1"/>
    </xf>
    <xf numFmtId="4" fontId="1" fillId="0" borderId="3" xfId="4" applyNumberFormat="1" applyFont="1" applyFill="1" applyBorder="1" applyAlignment="1">
      <alignment horizontal="right" wrapText="1"/>
    </xf>
    <xf numFmtId="4" fontId="1" fillId="0" borderId="5" xfId="4" applyNumberFormat="1" applyFont="1" applyFill="1" applyBorder="1" applyAlignment="1">
      <alignment horizontal="right" wrapText="1"/>
    </xf>
    <xf numFmtId="4" fontId="1" fillId="0" borderId="12" xfId="4" applyNumberFormat="1" applyFont="1" applyFill="1" applyBorder="1" applyAlignment="1">
      <alignment horizontal="right" wrapText="1"/>
    </xf>
    <xf numFmtId="4" fontId="1" fillId="0" borderId="4" xfId="4" applyNumberFormat="1" applyFont="1" applyFill="1" applyBorder="1" applyAlignment="1">
      <alignment horizontal="right" wrapText="1"/>
    </xf>
    <xf numFmtId="4" fontId="15" fillId="0" borderId="7" xfId="4" applyNumberFormat="1" applyFont="1" applyBorder="1" applyAlignment="1">
      <alignment horizontal="right" vertical="top" wrapText="1"/>
    </xf>
    <xf numFmtId="4" fontId="1" fillId="0" borderId="7" xfId="4" applyNumberFormat="1" applyFont="1" applyFill="1" applyBorder="1" applyAlignment="1">
      <alignment horizontal="right" vertical="center" wrapText="1"/>
    </xf>
    <xf numFmtId="4" fontId="1" fillId="0" borderId="8" xfId="1" applyNumberFormat="1" applyFont="1" applyFill="1" applyBorder="1" applyAlignment="1"/>
    <xf numFmtId="4" fontId="1" fillId="0" borderId="0" xfId="1" applyNumberFormat="1" applyFont="1" applyFill="1" applyBorder="1" applyAlignment="1"/>
    <xf numFmtId="0" fontId="2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2" fillId="0" borderId="0" xfId="0" applyNumberFormat="1" applyFont="1" applyFill="1"/>
    <xf numFmtId="0" fontId="17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16" fillId="0" borderId="0" xfId="0" applyFont="1" applyFill="1" applyAlignment="1">
      <alignment horizontal="left" vertical="center"/>
    </xf>
    <xf numFmtId="0" fontId="17" fillId="0" borderId="0" xfId="0" applyFont="1" applyFill="1"/>
    <xf numFmtId="0" fontId="17" fillId="0" borderId="0" xfId="0" applyFont="1"/>
    <xf numFmtId="4" fontId="2" fillId="2" borderId="4" xfId="1" applyNumberFormat="1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2" fillId="2" borderId="4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7" fillId="2" borderId="4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" fillId="0" borderId="0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" fontId="3" fillId="0" borderId="0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/>
  </cellXfs>
  <cellStyles count="8">
    <cellStyle name="Normal" xfId="0" builtinId="0"/>
    <cellStyle name="Normal 2" xfId="1"/>
    <cellStyle name="Normal 3" xfId="2"/>
    <cellStyle name="Separador de milhares" xfId="4" builtinId="3"/>
    <cellStyle name="Separador de milhares 2" xfId="3"/>
    <cellStyle name="Vírgula 2" xfId="5"/>
    <cellStyle name="Vírgula 2 2" xfId="6"/>
    <cellStyle name="Vírgula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L217"/>
  <sheetViews>
    <sheetView showGridLines="0" tabSelected="1" topLeftCell="A188" zoomScaleNormal="100" workbookViewId="0">
      <selection activeCell="A203" sqref="A203"/>
    </sheetView>
  </sheetViews>
  <sheetFormatPr defaultRowHeight="11.25" customHeight="1"/>
  <cols>
    <col min="1" max="1" width="92.85546875" style="12" customWidth="1"/>
    <col min="2" max="7" width="13.7109375" style="12" customWidth="1"/>
    <col min="8" max="8" width="18.85546875" style="12" customWidth="1"/>
    <col min="9" max="9" width="21.140625" style="12" customWidth="1"/>
    <col min="10" max="10" width="14" style="12" customWidth="1"/>
    <col min="11" max="11" width="14.140625" style="12" customWidth="1"/>
    <col min="12" max="16384" width="9.140625" style="12"/>
  </cols>
  <sheetData>
    <row r="1" spans="1:6" ht="12.75"/>
    <row r="2" spans="1:6" ht="25.5" customHeight="1">
      <c r="A2" s="135" t="s">
        <v>184</v>
      </c>
    </row>
    <row r="3" spans="1:6" ht="15.75" customHeight="1">
      <c r="A3" s="136"/>
    </row>
    <row r="4" spans="1:6" ht="15.75" customHeight="1">
      <c r="A4" s="136"/>
    </row>
    <row r="5" spans="1:6" ht="15.75" customHeight="1">
      <c r="A5" s="136"/>
    </row>
    <row r="6" spans="1:6" ht="15.75">
      <c r="A6" s="27" t="s">
        <v>171</v>
      </c>
      <c r="B6" s="27"/>
      <c r="C6" s="27"/>
      <c r="D6" s="27"/>
      <c r="E6" s="27"/>
      <c r="F6" s="27"/>
    </row>
    <row r="7" spans="1:6" ht="12.75">
      <c r="A7" s="9"/>
      <c r="B7" s="9"/>
      <c r="C7" s="9"/>
      <c r="D7" s="9"/>
      <c r="E7" s="9"/>
      <c r="F7" s="9"/>
    </row>
    <row r="8" spans="1:6" s="8" customFormat="1" ht="15.75">
      <c r="A8" s="137" t="s">
        <v>184</v>
      </c>
      <c r="B8" s="28"/>
      <c r="C8" s="28"/>
      <c r="D8" s="28"/>
      <c r="E8" s="28"/>
      <c r="F8" s="28"/>
    </row>
    <row r="9" spans="1:6" s="1" customFormat="1" ht="12.75">
      <c r="A9" s="20" t="s">
        <v>0</v>
      </c>
      <c r="B9" s="20"/>
      <c r="C9" s="20"/>
      <c r="D9" s="20"/>
      <c r="E9" s="20"/>
      <c r="F9" s="20"/>
    </row>
    <row r="10" spans="1:6" s="1" customFormat="1" ht="12.75">
      <c r="A10" s="26" t="s">
        <v>26</v>
      </c>
      <c r="B10" s="26"/>
      <c r="C10" s="26"/>
      <c r="D10" s="26"/>
      <c r="E10" s="26"/>
      <c r="F10" s="26"/>
    </row>
    <row r="11" spans="1:6" s="1" customFormat="1" ht="12.75">
      <c r="A11" s="197" t="s">
        <v>1</v>
      </c>
      <c r="B11" s="197"/>
      <c r="C11" s="197"/>
      <c r="D11" s="197"/>
      <c r="E11" s="197"/>
      <c r="F11" s="197"/>
    </row>
    <row r="12" spans="1:6" s="1" customFormat="1" ht="12.75">
      <c r="A12" s="198" t="s">
        <v>186</v>
      </c>
      <c r="B12" s="197"/>
      <c r="C12" s="197"/>
      <c r="D12" s="197"/>
      <c r="E12" s="197"/>
      <c r="F12" s="197"/>
    </row>
    <row r="13" spans="1:6" s="1" customFormat="1" ht="12.75" hidden="1">
      <c r="A13" s="197"/>
      <c r="B13" s="197"/>
      <c r="C13" s="197"/>
      <c r="D13" s="197"/>
      <c r="E13" s="197"/>
      <c r="F13" s="197"/>
    </row>
    <row r="14" spans="1:6" s="1" customFormat="1" ht="12.75" hidden="1">
      <c r="A14" s="197"/>
      <c r="B14" s="197"/>
      <c r="C14" s="197"/>
      <c r="D14" s="197"/>
      <c r="E14" s="197"/>
      <c r="F14" s="197"/>
    </row>
    <row r="15" spans="1:6" s="1" customFormat="1" ht="12.75">
      <c r="A15" s="20"/>
      <c r="B15" s="20"/>
      <c r="C15" s="20"/>
      <c r="D15" s="20"/>
      <c r="E15" s="20"/>
      <c r="F15" s="20"/>
    </row>
    <row r="16" spans="1:6" s="1" customFormat="1" ht="12.75">
      <c r="A16" s="1" t="s">
        <v>170</v>
      </c>
      <c r="B16" s="10"/>
      <c r="C16" s="10"/>
      <c r="D16" s="10"/>
      <c r="E16" s="3">
        <v>1</v>
      </c>
      <c r="F16" s="3"/>
    </row>
    <row r="17" spans="1:8" s="1" customFormat="1" ht="12.75">
      <c r="A17" s="199" t="s">
        <v>16</v>
      </c>
      <c r="B17" s="200"/>
      <c r="C17" s="200"/>
      <c r="D17" s="200"/>
      <c r="E17" s="201"/>
    </row>
    <row r="18" spans="1:8" s="1" customFormat="1" ht="12.75">
      <c r="A18" s="24"/>
      <c r="B18" s="23" t="s">
        <v>2</v>
      </c>
      <c r="C18" s="23" t="s">
        <v>2</v>
      </c>
      <c r="D18" s="195" t="s">
        <v>3</v>
      </c>
      <c r="E18" s="196"/>
    </row>
    <row r="19" spans="1:8" s="1" customFormat="1" ht="12.75">
      <c r="A19" s="5" t="s">
        <v>28</v>
      </c>
      <c r="B19" s="22" t="s">
        <v>4</v>
      </c>
      <c r="C19" s="22" t="s">
        <v>5</v>
      </c>
      <c r="D19" s="4" t="s">
        <v>7</v>
      </c>
      <c r="E19" s="4" t="s">
        <v>6</v>
      </c>
    </row>
    <row r="20" spans="1:8" s="1" customFormat="1" ht="12.75">
      <c r="A20" s="7"/>
      <c r="B20" s="21"/>
      <c r="C20" s="21" t="s">
        <v>8</v>
      </c>
      <c r="D20" s="6" t="s">
        <v>9</v>
      </c>
      <c r="E20" s="6" t="s">
        <v>17</v>
      </c>
    </row>
    <row r="21" spans="1:8" s="1" customFormat="1" ht="12.75">
      <c r="A21" s="29" t="s">
        <v>18</v>
      </c>
      <c r="B21" s="138">
        <f>B22+B28+B34+B40+B46</f>
        <v>309123500</v>
      </c>
      <c r="C21" s="138">
        <f>C22+C28+C34+C40+C46</f>
        <v>309123500</v>
      </c>
      <c r="D21" s="139">
        <f>D22+D28+D34+D40+D46</f>
        <v>35470713.93</v>
      </c>
      <c r="E21" s="140">
        <f t="shared" ref="E21:E63" si="0">IF(C21&gt;0,D21/C21,0)*100</f>
        <v>11.474609316341203</v>
      </c>
      <c r="F21" s="32"/>
      <c r="G21" s="32"/>
      <c r="H21" s="32"/>
    </row>
    <row r="22" spans="1:8" s="1" customFormat="1" ht="12.75">
      <c r="A22" s="33" t="s">
        <v>169</v>
      </c>
      <c r="B22" s="138">
        <f>SUM(B23:B27)</f>
        <v>128685870</v>
      </c>
      <c r="C22" s="138">
        <f>SUM(C23:C27)</f>
        <v>128685870</v>
      </c>
      <c r="D22" s="139">
        <f>SUM(D23:D27)</f>
        <v>5871913.5999999996</v>
      </c>
      <c r="E22" s="139">
        <f t="shared" si="0"/>
        <v>4.5629824004764465</v>
      </c>
      <c r="F22" s="32"/>
      <c r="G22" s="32"/>
      <c r="H22" s="32"/>
    </row>
    <row r="23" spans="1:8" s="1" customFormat="1" ht="12.75">
      <c r="A23" s="33" t="s">
        <v>168</v>
      </c>
      <c r="B23" s="138">
        <v>99800000</v>
      </c>
      <c r="C23" s="138">
        <v>99800000</v>
      </c>
      <c r="D23" s="139">
        <v>162.61000000000001</v>
      </c>
      <c r="E23" s="139">
        <f t="shared" si="0"/>
        <v>1.6293587174348701E-4</v>
      </c>
      <c r="F23" s="32"/>
      <c r="G23" s="32"/>
      <c r="H23" s="32"/>
    </row>
    <row r="24" spans="1:8" s="1" customFormat="1" ht="12.75">
      <c r="A24" s="33" t="s">
        <v>167</v>
      </c>
      <c r="B24" s="138">
        <v>98485</v>
      </c>
      <c r="C24" s="138">
        <v>98485</v>
      </c>
      <c r="D24" s="139"/>
      <c r="E24" s="139">
        <f t="shared" si="0"/>
        <v>0</v>
      </c>
      <c r="F24" s="32"/>
      <c r="G24" s="32"/>
      <c r="H24" s="32"/>
    </row>
    <row r="25" spans="1:8" s="1" customFormat="1" ht="12.75">
      <c r="A25" s="33" t="s">
        <v>166</v>
      </c>
      <c r="B25" s="138">
        <v>23061200</v>
      </c>
      <c r="C25" s="138">
        <v>23061200</v>
      </c>
      <c r="D25" s="139">
        <v>4761403.55</v>
      </c>
      <c r="E25" s="139">
        <f t="shared" si="0"/>
        <v>20.646816080689643</v>
      </c>
      <c r="F25" s="32"/>
      <c r="G25" s="32"/>
      <c r="H25" s="32"/>
    </row>
    <row r="26" spans="1:8" s="1" customFormat="1" ht="13.5" customHeight="1">
      <c r="A26" s="33" t="s">
        <v>165</v>
      </c>
      <c r="B26" s="138">
        <v>5726185</v>
      </c>
      <c r="C26" s="138">
        <v>5726185</v>
      </c>
      <c r="D26" s="139">
        <v>1110347.44</v>
      </c>
      <c r="E26" s="139">
        <f t="shared" si="0"/>
        <v>19.390701487988949</v>
      </c>
      <c r="F26" s="32"/>
      <c r="G26" s="32"/>
      <c r="H26" s="32"/>
    </row>
    <row r="27" spans="1:8" s="1" customFormat="1" ht="12.75">
      <c r="A27" s="33" t="s">
        <v>164</v>
      </c>
      <c r="B27" s="138"/>
      <c r="C27" s="138"/>
      <c r="D27" s="139"/>
      <c r="E27" s="139">
        <f t="shared" si="0"/>
        <v>0</v>
      </c>
      <c r="F27" s="32"/>
      <c r="G27" s="32"/>
      <c r="H27" s="32"/>
    </row>
    <row r="28" spans="1:8" s="1" customFormat="1" ht="12.75">
      <c r="A28" s="33" t="s">
        <v>163</v>
      </c>
      <c r="B28" s="138">
        <f>SUM(B29:B33)</f>
        <v>31027575</v>
      </c>
      <c r="C28" s="138">
        <f>SUM(C29:C33)</f>
        <v>31027575</v>
      </c>
      <c r="D28" s="139">
        <f>SUM(D29:D33)</f>
        <v>4756273.5999999996</v>
      </c>
      <c r="E28" s="139">
        <f t="shared" si="0"/>
        <v>15.329182509429112</v>
      </c>
      <c r="F28" s="32"/>
      <c r="G28" s="32"/>
      <c r="H28" s="32"/>
    </row>
    <row r="29" spans="1:8" s="1" customFormat="1" ht="12.75">
      <c r="A29" s="33" t="s">
        <v>162</v>
      </c>
      <c r="B29" s="138">
        <v>29080000</v>
      </c>
      <c r="C29" s="138">
        <v>29080000</v>
      </c>
      <c r="D29" s="139">
        <v>4364690.68</v>
      </c>
      <c r="E29" s="139">
        <f t="shared" si="0"/>
        <v>15.009252682255845</v>
      </c>
      <c r="F29" s="32"/>
      <c r="G29" s="32"/>
      <c r="H29" s="32"/>
    </row>
    <row r="30" spans="1:8" s="1" customFormat="1" ht="12.75">
      <c r="A30" s="33" t="s">
        <v>161</v>
      </c>
      <c r="B30" s="138">
        <v>170</v>
      </c>
      <c r="C30" s="138">
        <v>170</v>
      </c>
      <c r="D30" s="139"/>
      <c r="E30" s="139">
        <f t="shared" si="0"/>
        <v>0</v>
      </c>
      <c r="F30" s="32"/>
      <c r="G30" s="32"/>
      <c r="H30" s="32"/>
    </row>
    <row r="31" spans="1:8" s="1" customFormat="1" ht="12.75">
      <c r="A31" s="33" t="s">
        <v>160</v>
      </c>
      <c r="B31" s="138">
        <v>1938265</v>
      </c>
      <c r="C31" s="138">
        <v>1938265</v>
      </c>
      <c r="D31" s="139">
        <v>403813.52</v>
      </c>
      <c r="E31" s="139">
        <f t="shared" si="0"/>
        <v>20.833762153265937</v>
      </c>
      <c r="F31" s="32"/>
      <c r="G31" s="32"/>
      <c r="H31" s="32"/>
    </row>
    <row r="32" spans="1:8" s="1" customFormat="1" ht="13.5" customHeight="1">
      <c r="A32" s="33" t="s">
        <v>159</v>
      </c>
      <c r="B32" s="138">
        <v>9140</v>
      </c>
      <c r="C32" s="138">
        <v>9140</v>
      </c>
      <c r="D32" s="139">
        <v>842.5</v>
      </c>
      <c r="E32" s="139">
        <f t="shared" si="0"/>
        <v>9.2177242888402624</v>
      </c>
      <c r="F32" s="32"/>
      <c r="G32" s="32"/>
      <c r="H32" s="32"/>
    </row>
    <row r="33" spans="1:8" s="1" customFormat="1" ht="12.75">
      <c r="A33" s="33" t="s">
        <v>158</v>
      </c>
      <c r="B33" s="138"/>
      <c r="C33" s="138"/>
      <c r="D33" s="139">
        <v>-13073.1</v>
      </c>
      <c r="E33" s="139">
        <f t="shared" si="0"/>
        <v>0</v>
      </c>
      <c r="F33" s="32"/>
      <c r="G33" s="32"/>
      <c r="H33" s="32"/>
    </row>
    <row r="34" spans="1:8" s="1" customFormat="1" ht="12.75">
      <c r="A34" s="33" t="s">
        <v>157</v>
      </c>
      <c r="B34" s="138">
        <f>SUM(B35:B39)</f>
        <v>111060055</v>
      </c>
      <c r="C34" s="138">
        <f>SUM(C35:C39)</f>
        <v>111060055</v>
      </c>
      <c r="D34" s="139">
        <f>SUM(D35:D39)</f>
        <v>17687629.870000001</v>
      </c>
      <c r="E34" s="139">
        <f t="shared" si="0"/>
        <v>15.926185044658947</v>
      </c>
      <c r="F34" s="32"/>
      <c r="G34" s="32"/>
      <c r="H34" s="32"/>
    </row>
    <row r="35" spans="1:8" s="1" customFormat="1" ht="12.75">
      <c r="A35" s="33" t="s">
        <v>156</v>
      </c>
      <c r="B35" s="138">
        <v>99852000</v>
      </c>
      <c r="C35" s="138">
        <v>99852000</v>
      </c>
      <c r="D35" s="139">
        <v>15711308.48</v>
      </c>
      <c r="E35" s="139">
        <f t="shared" si="0"/>
        <v>15.734595681608782</v>
      </c>
      <c r="F35" s="32"/>
      <c r="G35" s="32"/>
      <c r="H35" s="32"/>
    </row>
    <row r="36" spans="1:8" s="1" customFormat="1" ht="12.75">
      <c r="A36" s="33" t="s">
        <v>155</v>
      </c>
      <c r="B36" s="138">
        <v>96375</v>
      </c>
      <c r="C36" s="138">
        <v>96375</v>
      </c>
      <c r="D36" s="139">
        <v>49668.23</v>
      </c>
      <c r="E36" s="139">
        <f t="shared" si="0"/>
        <v>51.536425421530488</v>
      </c>
      <c r="F36" s="32"/>
      <c r="G36" s="32"/>
      <c r="H36" s="32"/>
    </row>
    <row r="37" spans="1:8" s="1" customFormat="1" ht="12.75">
      <c r="A37" s="33" t="s">
        <v>154</v>
      </c>
      <c r="B37" s="138">
        <v>8374235</v>
      </c>
      <c r="C37" s="138">
        <v>8374235</v>
      </c>
      <c r="D37" s="139">
        <v>1436070.09</v>
      </c>
      <c r="E37" s="139">
        <f t="shared" si="0"/>
        <v>17.148671968245459</v>
      </c>
      <c r="F37" s="32"/>
      <c r="G37" s="32"/>
      <c r="H37" s="32"/>
    </row>
    <row r="38" spans="1:8" s="1" customFormat="1" ht="11.25" customHeight="1">
      <c r="A38" s="33" t="s">
        <v>153</v>
      </c>
      <c r="B38" s="138">
        <v>2737445</v>
      </c>
      <c r="C38" s="138">
        <v>2737445</v>
      </c>
      <c r="D38" s="139">
        <v>527025.71</v>
      </c>
      <c r="E38" s="139">
        <f t="shared" si="0"/>
        <v>19.252467538160584</v>
      </c>
      <c r="F38" s="32"/>
      <c r="G38" s="32"/>
      <c r="H38" s="32"/>
    </row>
    <row r="39" spans="1:8" s="1" customFormat="1" ht="12.75">
      <c r="A39" s="33" t="s">
        <v>152</v>
      </c>
      <c r="B39" s="138"/>
      <c r="C39" s="138"/>
      <c r="D39" s="139">
        <v>-36442.639999999999</v>
      </c>
      <c r="E39" s="139">
        <f t="shared" si="0"/>
        <v>0</v>
      </c>
      <c r="F39" s="32"/>
      <c r="G39" s="32"/>
      <c r="H39" s="32"/>
    </row>
    <row r="40" spans="1:8" s="1" customFormat="1" ht="12.75">
      <c r="A40" s="29" t="s">
        <v>151</v>
      </c>
      <c r="B40" s="138">
        <f>SUM(B41:B45)</f>
        <v>38350000</v>
      </c>
      <c r="C40" s="138">
        <f>SUM(C41:C45)</f>
        <v>38350000</v>
      </c>
      <c r="D40" s="139">
        <f>SUM(D41:D45)</f>
        <v>7154896.8600000003</v>
      </c>
      <c r="E40" s="139">
        <f t="shared" si="0"/>
        <v>18.656836662320732</v>
      </c>
      <c r="F40" s="32"/>
      <c r="G40" s="32"/>
      <c r="H40" s="32"/>
    </row>
    <row r="41" spans="1:8" s="1" customFormat="1" ht="12.75">
      <c r="A41" s="33" t="s">
        <v>150</v>
      </c>
      <c r="B41" s="138">
        <v>38350000</v>
      </c>
      <c r="C41" s="138">
        <v>38350000</v>
      </c>
      <c r="D41" s="139">
        <v>7154896.8600000003</v>
      </c>
      <c r="E41" s="139">
        <f t="shared" si="0"/>
        <v>18.656836662320732</v>
      </c>
      <c r="F41" s="32"/>
      <c r="G41" s="32"/>
      <c r="H41" s="32"/>
    </row>
    <row r="42" spans="1:8" s="1" customFormat="1" ht="12.75">
      <c r="A42" s="33" t="s">
        <v>149</v>
      </c>
      <c r="B42" s="30" t="s">
        <v>27</v>
      </c>
      <c r="C42" s="30"/>
      <c r="D42" s="31"/>
      <c r="E42" s="139">
        <f t="shared" si="0"/>
        <v>0</v>
      </c>
      <c r="F42" s="32"/>
      <c r="G42" s="32"/>
      <c r="H42" s="32"/>
    </row>
    <row r="43" spans="1:8" s="1" customFormat="1" ht="12.75">
      <c r="A43" s="33" t="s">
        <v>148</v>
      </c>
      <c r="B43" s="30" t="s">
        <v>27</v>
      </c>
      <c r="C43" s="30"/>
      <c r="D43" s="31"/>
      <c r="E43" s="139">
        <f t="shared" si="0"/>
        <v>0</v>
      </c>
      <c r="F43" s="32"/>
      <c r="G43" s="32"/>
      <c r="H43" s="32"/>
    </row>
    <row r="44" spans="1:8" s="1" customFormat="1" ht="14.25" customHeight="1">
      <c r="A44" s="33" t="s">
        <v>147</v>
      </c>
      <c r="B44" s="30" t="s">
        <v>27</v>
      </c>
      <c r="C44" s="30"/>
      <c r="D44" s="31"/>
      <c r="E44" s="139">
        <f t="shared" si="0"/>
        <v>0</v>
      </c>
      <c r="F44" s="32"/>
      <c r="G44" s="32"/>
      <c r="H44" s="32"/>
    </row>
    <row r="45" spans="1:8" s="1" customFormat="1" ht="12.75">
      <c r="A45" s="33" t="s">
        <v>29</v>
      </c>
      <c r="B45" s="138"/>
      <c r="C45" s="138"/>
      <c r="D45" s="139"/>
      <c r="E45" s="139">
        <f t="shared" si="0"/>
        <v>0</v>
      </c>
      <c r="F45" s="32"/>
      <c r="G45" s="32"/>
      <c r="H45" s="32"/>
    </row>
    <row r="46" spans="1:8" s="1" customFormat="1" ht="12.75">
      <c r="A46" s="29" t="s">
        <v>146</v>
      </c>
      <c r="B46" s="141">
        <f>SUM(B47:B51)</f>
        <v>0</v>
      </c>
      <c r="C46" s="138">
        <f>SUM(C47:C51)</f>
        <v>0</v>
      </c>
      <c r="D46" s="139">
        <f>SUM(D47:D51)</f>
        <v>0</v>
      </c>
      <c r="E46" s="139">
        <f t="shared" si="0"/>
        <v>0</v>
      </c>
      <c r="F46" s="32"/>
      <c r="G46" s="32"/>
      <c r="H46" s="32"/>
    </row>
    <row r="47" spans="1:8" s="1" customFormat="1" ht="12.75">
      <c r="A47" s="33" t="s">
        <v>145</v>
      </c>
      <c r="B47" s="34"/>
      <c r="C47" s="30"/>
      <c r="D47" s="31"/>
      <c r="E47" s="139">
        <f t="shared" si="0"/>
        <v>0</v>
      </c>
      <c r="F47" s="32"/>
      <c r="G47" s="32"/>
      <c r="H47" s="32"/>
    </row>
    <row r="48" spans="1:8" s="1" customFormat="1" ht="12.75">
      <c r="A48" s="33" t="s">
        <v>144</v>
      </c>
      <c r="B48" s="34"/>
      <c r="C48" s="30"/>
      <c r="D48" s="31"/>
      <c r="E48" s="139">
        <f t="shared" si="0"/>
        <v>0</v>
      </c>
      <c r="F48" s="32"/>
      <c r="G48" s="32"/>
      <c r="H48" s="32"/>
    </row>
    <row r="49" spans="1:8" s="1" customFormat="1" ht="12.75">
      <c r="A49" s="33" t="s">
        <v>143</v>
      </c>
      <c r="B49" s="34"/>
      <c r="C49" s="30"/>
      <c r="D49" s="31"/>
      <c r="E49" s="139">
        <f t="shared" si="0"/>
        <v>0</v>
      </c>
      <c r="F49" s="32"/>
      <c r="G49" s="32"/>
      <c r="H49" s="32"/>
    </row>
    <row r="50" spans="1:8" s="1" customFormat="1" ht="13.5" customHeight="1">
      <c r="A50" s="33" t="s">
        <v>142</v>
      </c>
      <c r="B50" s="34"/>
      <c r="C50" s="30"/>
      <c r="D50" s="31"/>
      <c r="E50" s="139">
        <f t="shared" si="0"/>
        <v>0</v>
      </c>
      <c r="F50" s="32"/>
      <c r="G50" s="32"/>
      <c r="H50" s="32"/>
    </row>
    <row r="51" spans="1:8" s="1" customFormat="1" ht="12.75">
      <c r="A51" s="33" t="s">
        <v>141</v>
      </c>
      <c r="B51" s="34"/>
      <c r="C51" s="30"/>
      <c r="D51" s="31"/>
      <c r="E51" s="139">
        <f t="shared" si="0"/>
        <v>0</v>
      </c>
      <c r="F51" s="32"/>
      <c r="G51" s="32"/>
      <c r="H51" s="32"/>
    </row>
    <row r="52" spans="1:8" s="1" customFormat="1" ht="12.75">
      <c r="A52" s="29" t="s">
        <v>30</v>
      </c>
      <c r="B52" s="141">
        <f>B53+B57+B58+B59+B60+B61+B62</f>
        <v>345622565</v>
      </c>
      <c r="C52" s="138">
        <f>C53+C57+C58+C59+C60+C61+C62</f>
        <v>345622565</v>
      </c>
      <c r="D52" s="139">
        <f>D53+D57+D58+D59+D60+D61+D62</f>
        <v>91244546.539999992</v>
      </c>
      <c r="E52" s="139">
        <f t="shared" si="0"/>
        <v>26.400054793876087</v>
      </c>
      <c r="F52" s="32"/>
      <c r="G52" s="32"/>
      <c r="H52" s="32"/>
    </row>
    <row r="53" spans="1:8" s="1" customFormat="1" ht="12.75">
      <c r="A53" s="29" t="s">
        <v>140</v>
      </c>
      <c r="B53" s="141">
        <f>SUM(B54:B56)</f>
        <v>75235630</v>
      </c>
      <c r="C53" s="138">
        <f>SUM(C54:C56)</f>
        <v>75235630</v>
      </c>
      <c r="D53" s="139">
        <f>SUM(D54:D56)</f>
        <v>12662361.539999999</v>
      </c>
      <c r="E53" s="139">
        <f t="shared" si="0"/>
        <v>16.830272491903102</v>
      </c>
      <c r="F53" s="32"/>
      <c r="G53" s="32"/>
      <c r="H53" s="32"/>
    </row>
    <row r="54" spans="1:8" s="1" customFormat="1" ht="12.75">
      <c r="A54" s="29" t="s">
        <v>139</v>
      </c>
      <c r="B54" s="141">
        <v>68485630</v>
      </c>
      <c r="C54" s="138">
        <v>68485630</v>
      </c>
      <c r="D54" s="139">
        <v>12662361.539999999</v>
      </c>
      <c r="E54" s="139">
        <f t="shared" si="0"/>
        <v>18.489077986141034</v>
      </c>
      <c r="F54" s="32"/>
      <c r="G54" s="32"/>
      <c r="H54" s="32"/>
    </row>
    <row r="55" spans="1:8" s="1" customFormat="1" ht="12.75">
      <c r="A55" s="29" t="s">
        <v>138</v>
      </c>
      <c r="B55" s="141">
        <v>6750000</v>
      </c>
      <c r="C55" s="138">
        <v>6750000</v>
      </c>
      <c r="D55" s="139"/>
      <c r="E55" s="139">
        <f t="shared" si="0"/>
        <v>0</v>
      </c>
      <c r="F55" s="32"/>
      <c r="G55" s="32"/>
      <c r="H55" s="32"/>
    </row>
    <row r="56" spans="1:8" s="1" customFormat="1" ht="12.75">
      <c r="A56" s="29" t="s">
        <v>182</v>
      </c>
      <c r="B56" s="34"/>
      <c r="C56" s="30"/>
      <c r="D56" s="31"/>
      <c r="E56" s="139">
        <f t="shared" si="0"/>
        <v>0</v>
      </c>
      <c r="F56" s="32"/>
      <c r="G56" s="32"/>
      <c r="H56" s="32"/>
    </row>
    <row r="57" spans="1:8" s="1" customFormat="1" ht="12.75">
      <c r="A57" s="29" t="s">
        <v>137</v>
      </c>
      <c r="B57" s="141">
        <v>183156685</v>
      </c>
      <c r="C57" s="138">
        <v>183156685</v>
      </c>
      <c r="D57" s="139">
        <v>32790500.539999999</v>
      </c>
      <c r="E57" s="139">
        <f t="shared" si="0"/>
        <v>17.902977737340027</v>
      </c>
      <c r="F57" s="32"/>
      <c r="G57" s="32"/>
      <c r="H57" s="32"/>
    </row>
    <row r="58" spans="1:8" s="1" customFormat="1" ht="12.75">
      <c r="A58" s="29" t="s">
        <v>136</v>
      </c>
      <c r="B58" s="141">
        <v>864650</v>
      </c>
      <c r="C58" s="138">
        <v>864650</v>
      </c>
      <c r="D58" s="139">
        <v>139657.57999999999</v>
      </c>
      <c r="E58" s="139">
        <f t="shared" si="0"/>
        <v>16.151920430231883</v>
      </c>
      <c r="F58" s="32"/>
      <c r="G58" s="32"/>
      <c r="H58" s="32"/>
    </row>
    <row r="59" spans="1:8" s="1" customFormat="1" ht="12.75">
      <c r="A59" s="29" t="s">
        <v>135</v>
      </c>
      <c r="B59" s="138">
        <v>1241135</v>
      </c>
      <c r="C59" s="138">
        <v>1241135</v>
      </c>
      <c r="D59" s="139">
        <v>290333.15000000002</v>
      </c>
      <c r="E59" s="139">
        <f t="shared" si="0"/>
        <v>23.392551978632465</v>
      </c>
      <c r="F59" s="32"/>
      <c r="G59" s="32"/>
      <c r="H59" s="32"/>
    </row>
    <row r="60" spans="1:8" s="1" customFormat="1" ht="12.75">
      <c r="A60" s="29" t="s">
        <v>134</v>
      </c>
      <c r="B60" s="138">
        <v>63500</v>
      </c>
      <c r="C60" s="138">
        <v>63500</v>
      </c>
      <c r="D60" s="139">
        <v>13039.38</v>
      </c>
      <c r="E60" s="139">
        <f t="shared" si="0"/>
        <v>20.534456692913388</v>
      </c>
      <c r="F60" s="32"/>
      <c r="G60" s="32"/>
      <c r="H60" s="32"/>
    </row>
    <row r="61" spans="1:8" s="1" customFormat="1" ht="12.75">
      <c r="A61" s="29" t="s">
        <v>133</v>
      </c>
      <c r="B61" s="138">
        <v>85060965</v>
      </c>
      <c r="C61" s="138">
        <v>85060965</v>
      </c>
      <c r="D61" s="139">
        <v>45348654.350000001</v>
      </c>
      <c r="E61" s="139">
        <f t="shared" si="0"/>
        <v>53.313120007514613</v>
      </c>
      <c r="F61" s="32"/>
      <c r="G61" s="32"/>
      <c r="H61" s="32"/>
    </row>
    <row r="62" spans="1:8" s="1" customFormat="1" ht="12.75">
      <c r="A62" s="29" t="s">
        <v>132</v>
      </c>
      <c r="B62" s="30"/>
      <c r="C62" s="30"/>
      <c r="D62" s="31"/>
      <c r="E62" s="139">
        <f t="shared" si="0"/>
        <v>0</v>
      </c>
      <c r="F62" s="32"/>
      <c r="G62" s="32"/>
      <c r="H62" s="32"/>
    </row>
    <row r="63" spans="1:8" s="1" customFormat="1" ht="12.75">
      <c r="A63" s="35" t="s">
        <v>40</v>
      </c>
      <c r="B63" s="142">
        <f>B21+B52</f>
        <v>654746065</v>
      </c>
      <c r="C63" s="142">
        <f>C21+C52</f>
        <v>654746065</v>
      </c>
      <c r="D63" s="143">
        <f>D21+D52</f>
        <v>126715260.47</v>
      </c>
      <c r="E63" s="143">
        <f t="shared" si="0"/>
        <v>19.353344333577631</v>
      </c>
      <c r="F63" s="32"/>
      <c r="G63" s="32"/>
      <c r="H63" s="32"/>
    </row>
    <row r="64" spans="1:8" s="1" customFormat="1" ht="12.75">
      <c r="A64" s="36"/>
      <c r="B64" s="37"/>
      <c r="C64" s="37"/>
      <c r="D64" s="37"/>
      <c r="E64" s="37"/>
      <c r="F64" s="32"/>
      <c r="G64" s="32"/>
      <c r="H64" s="32"/>
    </row>
    <row r="65" spans="1:8" s="1" customFormat="1" ht="12.75">
      <c r="A65" s="38"/>
      <c r="B65" s="39" t="s">
        <v>2</v>
      </c>
      <c r="C65" s="39" t="s">
        <v>2</v>
      </c>
      <c r="D65" s="204" t="s">
        <v>3</v>
      </c>
      <c r="E65" s="205"/>
      <c r="F65" s="32"/>
      <c r="G65" s="32"/>
      <c r="H65" s="32"/>
    </row>
    <row r="66" spans="1:8" s="1" customFormat="1" ht="12.75">
      <c r="A66" s="40" t="s">
        <v>131</v>
      </c>
      <c r="B66" s="40" t="s">
        <v>4</v>
      </c>
      <c r="C66" s="40" t="s">
        <v>5</v>
      </c>
      <c r="D66" s="41" t="s">
        <v>7</v>
      </c>
      <c r="E66" s="42" t="s">
        <v>6</v>
      </c>
      <c r="F66" s="32"/>
      <c r="G66" s="32"/>
      <c r="H66" s="32"/>
    </row>
    <row r="67" spans="1:8" s="1" customFormat="1" ht="12.75">
      <c r="A67" s="43"/>
      <c r="B67" s="44"/>
      <c r="C67" s="44" t="s">
        <v>8</v>
      </c>
      <c r="D67" s="45" t="s">
        <v>9</v>
      </c>
      <c r="E67" s="46" t="s">
        <v>17</v>
      </c>
      <c r="F67" s="32"/>
      <c r="G67" s="32"/>
      <c r="H67" s="32"/>
    </row>
    <row r="68" spans="1:8" s="1" customFormat="1" ht="12.75">
      <c r="A68" s="29" t="s">
        <v>130</v>
      </c>
      <c r="B68" s="138">
        <v>10827910</v>
      </c>
      <c r="C68" s="140">
        <v>10827910</v>
      </c>
      <c r="D68" s="144">
        <v>561942.57999999996</v>
      </c>
      <c r="E68" s="144">
        <f t="shared" ref="E68:E81" si="1">IF(C68&gt;0,D68/C68,0)*100</f>
        <v>5.1897603507971528</v>
      </c>
      <c r="F68" s="32"/>
      <c r="G68" s="32"/>
      <c r="H68" s="32"/>
    </row>
    <row r="69" spans="1:8" s="1" customFormat="1" ht="12.75">
      <c r="A69" s="29" t="s">
        <v>129</v>
      </c>
      <c r="B69" s="141">
        <f>SUM(B70:B75)</f>
        <v>19523390</v>
      </c>
      <c r="C69" s="139">
        <f>SUM(C70:C75)</f>
        <v>19523390</v>
      </c>
      <c r="D69" s="145">
        <f>SUM(D70:D75)</f>
        <v>2666281.75</v>
      </c>
      <c r="E69" s="145">
        <f t="shared" si="1"/>
        <v>13.656858516886668</v>
      </c>
      <c r="F69" s="32"/>
      <c r="G69" s="32"/>
      <c r="H69" s="32"/>
    </row>
    <row r="70" spans="1:8" s="1" customFormat="1" ht="12.75">
      <c r="A70" s="29" t="s">
        <v>128</v>
      </c>
      <c r="B70" s="141">
        <v>12734000</v>
      </c>
      <c r="C70" s="139">
        <v>12734000</v>
      </c>
      <c r="D70" s="145">
        <v>2666281.75</v>
      </c>
      <c r="E70" s="145">
        <f t="shared" si="1"/>
        <v>20.938289225694991</v>
      </c>
      <c r="F70" s="32"/>
      <c r="G70" s="32"/>
      <c r="H70" s="32"/>
    </row>
    <row r="71" spans="1:8" s="1" customFormat="1" ht="12.75">
      <c r="A71" s="48" t="s">
        <v>127</v>
      </c>
      <c r="B71" s="34"/>
      <c r="C71" s="31"/>
      <c r="D71" s="47"/>
      <c r="E71" s="145">
        <f t="shared" si="1"/>
        <v>0</v>
      </c>
      <c r="F71" s="32"/>
      <c r="G71" s="32"/>
      <c r="H71" s="32"/>
    </row>
    <row r="72" spans="1:8" s="1" customFormat="1" ht="12.75">
      <c r="A72" s="48" t="s">
        <v>126</v>
      </c>
      <c r="B72" s="141">
        <v>4931225</v>
      </c>
      <c r="C72" s="139">
        <v>4931225</v>
      </c>
      <c r="D72" s="145"/>
      <c r="E72" s="145">
        <f t="shared" si="1"/>
        <v>0</v>
      </c>
      <c r="F72" s="32"/>
      <c r="G72" s="32"/>
      <c r="H72" s="32"/>
    </row>
    <row r="73" spans="1:8" s="1" customFormat="1" ht="12.75">
      <c r="A73" s="48" t="s">
        <v>125</v>
      </c>
      <c r="B73" s="141">
        <v>44305</v>
      </c>
      <c r="C73" s="139">
        <v>44305</v>
      </c>
      <c r="D73" s="145"/>
      <c r="E73" s="145">
        <f t="shared" si="1"/>
        <v>0</v>
      </c>
      <c r="F73" s="32"/>
      <c r="G73" s="32"/>
      <c r="H73" s="32"/>
    </row>
    <row r="74" spans="1:8" s="1" customFormat="1" ht="12.75">
      <c r="A74" s="29" t="s">
        <v>180</v>
      </c>
      <c r="B74" s="141">
        <v>1813860</v>
      </c>
      <c r="C74" s="139">
        <v>1813860</v>
      </c>
      <c r="D74" s="145"/>
      <c r="E74" s="145">
        <f t="shared" si="1"/>
        <v>0</v>
      </c>
      <c r="F74" s="32"/>
      <c r="G74" s="32"/>
      <c r="H74" s="32"/>
    </row>
    <row r="75" spans="1:8" s="1" customFormat="1" ht="12.75">
      <c r="A75" s="29" t="s">
        <v>181</v>
      </c>
      <c r="B75" s="34"/>
      <c r="C75" s="31"/>
      <c r="D75" s="47"/>
      <c r="E75" s="145">
        <f t="shared" si="1"/>
        <v>0</v>
      </c>
      <c r="F75" s="32"/>
      <c r="G75" s="32"/>
      <c r="H75" s="32"/>
    </row>
    <row r="76" spans="1:8" s="1" customFormat="1" ht="12.75">
      <c r="A76" s="29" t="s">
        <v>124</v>
      </c>
      <c r="B76" s="141">
        <f>SUM(B77:B78)</f>
        <v>12977475</v>
      </c>
      <c r="C76" s="139">
        <f>SUM(C77:C78)</f>
        <v>12977475</v>
      </c>
      <c r="D76" s="145">
        <f>SUM(D77:D78)</f>
        <v>809966.6</v>
      </c>
      <c r="E76" s="145">
        <f t="shared" si="1"/>
        <v>6.2413266062928265</v>
      </c>
      <c r="F76" s="32"/>
      <c r="G76" s="32"/>
      <c r="H76" s="32"/>
    </row>
    <row r="77" spans="1:8" s="1" customFormat="1" ht="12.75">
      <c r="A77" s="49" t="s">
        <v>123</v>
      </c>
      <c r="B77" s="141">
        <v>12977475</v>
      </c>
      <c r="C77" s="139">
        <v>12977475</v>
      </c>
      <c r="D77" s="145">
        <v>809966.6</v>
      </c>
      <c r="E77" s="145">
        <f t="shared" si="1"/>
        <v>6.2413266062928265</v>
      </c>
      <c r="F77" s="32"/>
      <c r="G77" s="32"/>
      <c r="H77" s="32"/>
    </row>
    <row r="78" spans="1:8" s="1" customFormat="1" ht="12.75">
      <c r="A78" s="50" t="s">
        <v>122</v>
      </c>
      <c r="B78" s="34"/>
      <c r="C78" s="31"/>
      <c r="D78" s="47"/>
      <c r="E78" s="145">
        <f t="shared" si="1"/>
        <v>0</v>
      </c>
      <c r="F78" s="32"/>
      <c r="G78" s="32"/>
      <c r="H78" s="32"/>
    </row>
    <row r="79" spans="1:8" s="1" customFormat="1" ht="12.75">
      <c r="A79" s="29" t="s">
        <v>121</v>
      </c>
      <c r="B79" s="34"/>
      <c r="C79" s="31"/>
      <c r="D79" s="47"/>
      <c r="E79" s="145">
        <f t="shared" si="1"/>
        <v>0</v>
      </c>
      <c r="F79" s="32"/>
      <c r="G79" s="32"/>
      <c r="H79" s="32"/>
    </row>
    <row r="80" spans="1:8" s="1" customFormat="1" ht="12.75">
      <c r="A80" s="29" t="s">
        <v>120</v>
      </c>
      <c r="B80" s="141">
        <v>3263000</v>
      </c>
      <c r="C80" s="139">
        <v>3263000</v>
      </c>
      <c r="D80" s="146"/>
      <c r="E80" s="145">
        <f t="shared" si="1"/>
        <v>0</v>
      </c>
      <c r="F80" s="32"/>
      <c r="G80" s="32"/>
      <c r="H80" s="32"/>
    </row>
    <row r="81" spans="1:8" s="1" customFormat="1" ht="15" customHeight="1">
      <c r="A81" s="35" t="s">
        <v>119</v>
      </c>
      <c r="B81" s="147">
        <f>B68+B69+B76+B79+B80</f>
        <v>46591775</v>
      </c>
      <c r="C81" s="148">
        <f>C68+C69+C76+C79+C80</f>
        <v>46591775</v>
      </c>
      <c r="D81" s="147">
        <f>D68+D69+D76+D79+D80</f>
        <v>4038190.93</v>
      </c>
      <c r="E81" s="143">
        <f t="shared" si="1"/>
        <v>8.6671755476154324</v>
      </c>
      <c r="F81" s="32"/>
      <c r="G81" s="32"/>
      <c r="H81" s="32"/>
    </row>
    <row r="82" spans="1:8" s="1" customFormat="1" ht="15" customHeight="1">
      <c r="A82" s="36"/>
      <c r="B82" s="51"/>
      <c r="C82" s="52"/>
      <c r="D82" s="52"/>
      <c r="E82" s="37"/>
      <c r="F82" s="32"/>
      <c r="G82" s="32"/>
      <c r="H82" s="32"/>
    </row>
    <row r="83" spans="1:8" s="1" customFormat="1" ht="12.75">
      <c r="A83" s="202" t="s">
        <v>19</v>
      </c>
      <c r="B83" s="203"/>
      <c r="C83" s="203"/>
      <c r="D83" s="203"/>
      <c r="E83" s="191"/>
      <c r="F83" s="32"/>
      <c r="G83" s="32"/>
      <c r="H83" s="32"/>
    </row>
    <row r="84" spans="1:8" s="1" customFormat="1" ht="12.75">
      <c r="A84" s="53"/>
      <c r="B84" s="39" t="s">
        <v>2</v>
      </c>
      <c r="C84" s="39" t="s">
        <v>2</v>
      </c>
      <c r="D84" s="204" t="s">
        <v>3</v>
      </c>
      <c r="E84" s="205"/>
      <c r="F84" s="32"/>
      <c r="G84" s="32"/>
      <c r="H84" s="32"/>
    </row>
    <row r="85" spans="1:8" s="1" customFormat="1" ht="12.75">
      <c r="A85" s="40" t="s">
        <v>20</v>
      </c>
      <c r="B85" s="40" t="s">
        <v>4</v>
      </c>
      <c r="C85" s="40" t="s">
        <v>5</v>
      </c>
      <c r="D85" s="41" t="s">
        <v>7</v>
      </c>
      <c r="E85" s="42" t="s">
        <v>6</v>
      </c>
      <c r="F85" s="32"/>
      <c r="G85" s="32"/>
      <c r="H85" s="32"/>
    </row>
    <row r="86" spans="1:8" s="1" customFormat="1" ht="12.75">
      <c r="A86" s="54"/>
      <c r="B86" s="44"/>
      <c r="C86" s="44" t="s">
        <v>8</v>
      </c>
      <c r="D86" s="45" t="s">
        <v>9</v>
      </c>
      <c r="E86" s="46" t="s">
        <v>17</v>
      </c>
      <c r="F86" s="32"/>
      <c r="G86" s="32"/>
      <c r="H86" s="32"/>
    </row>
    <row r="87" spans="1:8" s="1" customFormat="1" ht="12.75">
      <c r="A87" s="55" t="s">
        <v>118</v>
      </c>
      <c r="B87" s="149">
        <f>SUM(B88:B93)</f>
        <v>67774513</v>
      </c>
      <c r="C87" s="150">
        <f>SUM(C88:C93)</f>
        <v>67774513</v>
      </c>
      <c r="D87" s="151">
        <f>SUM(D88:D93)</f>
        <v>18266374.200000003</v>
      </c>
      <c r="E87" s="144">
        <f t="shared" ref="E87:E98" si="2">IF(C87&gt;0,D87/C87,0)*100</f>
        <v>26.951686395739948</v>
      </c>
      <c r="F87" s="32"/>
      <c r="G87" s="32"/>
      <c r="H87" s="32"/>
    </row>
    <row r="88" spans="1:8" s="1" customFormat="1" ht="12.75">
      <c r="A88" s="29" t="s">
        <v>117</v>
      </c>
      <c r="B88" s="152">
        <v>13697126</v>
      </c>
      <c r="C88" s="151">
        <v>13697126</v>
      </c>
      <c r="D88" s="151">
        <v>2532472.2200000002</v>
      </c>
      <c r="E88" s="145">
        <f t="shared" si="2"/>
        <v>18.489077343670491</v>
      </c>
      <c r="F88" s="32"/>
      <c r="G88" s="32"/>
      <c r="H88" s="32"/>
    </row>
    <row r="89" spans="1:8" s="1" customFormat="1" ht="12.75">
      <c r="A89" s="29" t="s">
        <v>116</v>
      </c>
      <c r="B89" s="152">
        <v>36631337</v>
      </c>
      <c r="C89" s="151">
        <v>36631337</v>
      </c>
      <c r="D89" s="151">
        <v>6558100.0700000003</v>
      </c>
      <c r="E89" s="145">
        <f t="shared" si="2"/>
        <v>17.902977633603708</v>
      </c>
      <c r="F89" s="32"/>
      <c r="G89" s="32"/>
      <c r="H89" s="32"/>
    </row>
    <row r="90" spans="1:8" s="1" customFormat="1" ht="12.75">
      <c r="A90" s="29" t="s">
        <v>115</v>
      </c>
      <c r="B90" s="141">
        <v>172930</v>
      </c>
      <c r="C90" s="139">
        <v>172930</v>
      </c>
      <c r="D90" s="139">
        <v>27931.5</v>
      </c>
      <c r="E90" s="145">
        <f t="shared" si="2"/>
        <v>16.151911177933268</v>
      </c>
      <c r="F90" s="32"/>
      <c r="G90" s="32"/>
      <c r="H90" s="32"/>
    </row>
    <row r="91" spans="1:8" s="1" customFormat="1" ht="12.75">
      <c r="A91" s="29" t="s">
        <v>114</v>
      </c>
      <c r="B91" s="141">
        <v>248227</v>
      </c>
      <c r="C91" s="139">
        <v>248227</v>
      </c>
      <c r="D91" s="139">
        <v>58066.63</v>
      </c>
      <c r="E91" s="145">
        <f t="shared" si="2"/>
        <v>23.392551978632461</v>
      </c>
      <c r="F91" s="32"/>
      <c r="G91" s="32"/>
      <c r="H91" s="32"/>
    </row>
    <row r="92" spans="1:8" s="1" customFormat="1" ht="11.25" customHeight="1">
      <c r="A92" s="29" t="s">
        <v>113</v>
      </c>
      <c r="B92" s="141">
        <v>12700</v>
      </c>
      <c r="C92" s="139">
        <v>12700</v>
      </c>
      <c r="D92" s="139">
        <v>2607.86</v>
      </c>
      <c r="E92" s="145">
        <f t="shared" si="2"/>
        <v>20.534330708661418</v>
      </c>
      <c r="F92" s="32"/>
      <c r="G92" s="32"/>
      <c r="H92" s="32"/>
    </row>
    <row r="93" spans="1:8" s="1" customFormat="1" ht="12.75">
      <c r="A93" s="29" t="s">
        <v>112</v>
      </c>
      <c r="B93" s="141">
        <v>17012193</v>
      </c>
      <c r="C93" s="139">
        <v>17012193</v>
      </c>
      <c r="D93" s="139">
        <v>9087195.9199999999</v>
      </c>
      <c r="E93" s="145">
        <f t="shared" si="2"/>
        <v>53.415781962972083</v>
      </c>
      <c r="F93" s="32"/>
      <c r="G93" s="32"/>
      <c r="H93" s="32"/>
    </row>
    <row r="94" spans="1:8" s="1" customFormat="1" ht="12.75">
      <c r="A94" s="29" t="s">
        <v>111</v>
      </c>
      <c r="B94" s="141">
        <f>SUM(B95:B97)</f>
        <v>103204510</v>
      </c>
      <c r="C94" s="139">
        <f>SUM(C95:C97)</f>
        <v>103204510</v>
      </c>
      <c r="D94" s="139">
        <f>SUM(D95:D97)</f>
        <v>20379695.59</v>
      </c>
      <c r="E94" s="145">
        <f t="shared" si="2"/>
        <v>19.746904074250242</v>
      </c>
      <c r="F94" s="32"/>
      <c r="G94" s="32"/>
      <c r="H94" s="32"/>
    </row>
    <row r="95" spans="1:8" s="1" customFormat="1" ht="12.75">
      <c r="A95" s="29" t="s">
        <v>110</v>
      </c>
      <c r="B95" s="141">
        <v>92376600</v>
      </c>
      <c r="C95" s="139">
        <v>92376600</v>
      </c>
      <c r="D95" s="139">
        <v>19817753.010000002</v>
      </c>
      <c r="E95" s="145">
        <f t="shared" si="2"/>
        <v>21.453217600561185</v>
      </c>
      <c r="F95" s="32"/>
      <c r="G95" s="32"/>
      <c r="H95" s="32"/>
    </row>
    <row r="96" spans="1:8" s="1" customFormat="1" ht="12.75">
      <c r="A96" s="29" t="s">
        <v>109</v>
      </c>
      <c r="B96" s="34"/>
      <c r="C96" s="31"/>
      <c r="D96" s="31"/>
      <c r="E96" s="145">
        <f t="shared" si="2"/>
        <v>0</v>
      </c>
      <c r="F96" s="32"/>
      <c r="G96" s="32"/>
      <c r="H96" s="32"/>
    </row>
    <row r="97" spans="1:12" s="1" customFormat="1" ht="12.75">
      <c r="A97" s="29" t="s">
        <v>108</v>
      </c>
      <c r="B97" s="141">
        <v>10827910</v>
      </c>
      <c r="C97" s="153">
        <v>10827910</v>
      </c>
      <c r="D97" s="153">
        <v>561942.57999999996</v>
      </c>
      <c r="E97" s="145">
        <f t="shared" si="2"/>
        <v>5.1897603507971528</v>
      </c>
      <c r="F97" s="32"/>
      <c r="G97" s="32"/>
      <c r="H97" s="32"/>
    </row>
    <row r="98" spans="1:12" s="1" customFormat="1" ht="12.75">
      <c r="A98" s="35" t="s">
        <v>107</v>
      </c>
      <c r="B98" s="154">
        <f>B95-B87</f>
        <v>24602087</v>
      </c>
      <c r="C98" s="142">
        <f>C95-C87</f>
        <v>24602087</v>
      </c>
      <c r="D98" s="142">
        <f>D95-D87</f>
        <v>1551378.8099999987</v>
      </c>
      <c r="E98" s="143">
        <f t="shared" si="2"/>
        <v>6.3058829521251543</v>
      </c>
      <c r="F98" s="32"/>
      <c r="G98" s="32"/>
      <c r="H98" s="32"/>
    </row>
    <row r="99" spans="1:12" s="1" customFormat="1" ht="25.5" hidden="1">
      <c r="A99" s="57" t="s">
        <v>106</v>
      </c>
      <c r="B99" s="56"/>
      <c r="C99" s="56"/>
      <c r="D99" s="56"/>
      <c r="E99" s="58"/>
      <c r="F99" s="59"/>
      <c r="G99" s="59"/>
      <c r="H99" s="59"/>
      <c r="I99" s="17"/>
      <c r="J99" s="2"/>
    </row>
    <row r="100" spans="1:12" s="1" customFormat="1" ht="12.75">
      <c r="A100" s="131" t="str">
        <f>IF(D98=0,"",IF(D98&gt;0,"ACRÉSCIMO RESULTANTE DAS TRANSFERÊNCIAS DO FUNDEB","DECRÉSCIMO RESULTANTE DAS TRANSFERÊNCIAS DO FUNDEB"))</f>
        <v>ACRÉSCIMO RESULTANTE DAS TRANSFERÊNCIAS DO FUNDEB</v>
      </c>
      <c r="B100" s="130"/>
      <c r="C100" s="61"/>
      <c r="D100" s="61"/>
      <c r="E100" s="62"/>
      <c r="F100" s="63"/>
      <c r="G100" s="32"/>
      <c r="H100" s="64"/>
      <c r="I100" s="18"/>
      <c r="J100" s="18"/>
      <c r="K100" s="18"/>
      <c r="L100" s="2"/>
    </row>
    <row r="101" spans="1:12" s="1" customFormat="1" ht="12.75">
      <c r="A101" s="63"/>
      <c r="B101" s="63"/>
      <c r="C101" s="63"/>
      <c r="D101" s="65"/>
      <c r="E101" s="65"/>
      <c r="F101" s="63"/>
      <c r="G101" s="32"/>
      <c r="H101" s="64"/>
      <c r="I101" s="18"/>
      <c r="J101" s="18"/>
      <c r="K101" s="18"/>
      <c r="L101" s="2"/>
    </row>
    <row r="102" spans="1:12" s="1" customFormat="1" ht="44.25" customHeight="1">
      <c r="A102" s="192" t="s">
        <v>21</v>
      </c>
      <c r="B102" s="41" t="s">
        <v>10</v>
      </c>
      <c r="C102" s="41" t="s">
        <v>10</v>
      </c>
      <c r="D102" s="190" t="s">
        <v>11</v>
      </c>
      <c r="E102" s="191"/>
      <c r="F102" s="190" t="s">
        <v>12</v>
      </c>
      <c r="G102" s="191"/>
      <c r="H102" s="66" t="s">
        <v>41</v>
      </c>
      <c r="I102" s="16"/>
      <c r="J102" s="14"/>
      <c r="K102" s="13"/>
      <c r="L102" s="2"/>
    </row>
    <row r="103" spans="1:12" s="1" customFormat="1" ht="12.75">
      <c r="A103" s="193"/>
      <c r="B103" s="67" t="s">
        <v>4</v>
      </c>
      <c r="C103" s="67" t="s">
        <v>5</v>
      </c>
      <c r="D103" s="41" t="s">
        <v>7</v>
      </c>
      <c r="E103" s="68" t="s">
        <v>6</v>
      </c>
      <c r="F103" s="41" t="s">
        <v>7</v>
      </c>
      <c r="G103" s="68" t="s">
        <v>6</v>
      </c>
      <c r="H103" s="69"/>
      <c r="I103" s="13"/>
      <c r="J103" s="13"/>
      <c r="K103" s="2"/>
      <c r="L103" s="2"/>
    </row>
    <row r="104" spans="1:12" s="1" customFormat="1" ht="12.75">
      <c r="A104" s="194"/>
      <c r="B104" s="43"/>
      <c r="C104" s="45" t="s">
        <v>13</v>
      </c>
      <c r="D104" s="45" t="s">
        <v>14</v>
      </c>
      <c r="E104" s="70" t="s">
        <v>22</v>
      </c>
      <c r="F104" s="45" t="s">
        <v>15</v>
      </c>
      <c r="G104" s="70" t="s">
        <v>39</v>
      </c>
      <c r="H104" s="71" t="s">
        <v>35</v>
      </c>
      <c r="I104" s="13"/>
      <c r="J104" s="13"/>
      <c r="K104" s="13"/>
      <c r="L104" s="2"/>
    </row>
    <row r="105" spans="1:12" s="1" customFormat="1" ht="12.75">
      <c r="A105" s="72" t="s">
        <v>105</v>
      </c>
      <c r="B105" s="159">
        <f>SUM(B106:B107)</f>
        <v>42724242.370000005</v>
      </c>
      <c r="C105" s="159">
        <f>SUM(C106:C107)</f>
        <v>42724242.370000005</v>
      </c>
      <c r="D105" s="159">
        <f>SUM(D106:D107)</f>
        <v>9289301.0700000003</v>
      </c>
      <c r="E105" s="159">
        <f t="shared" ref="E105:E111" si="3">IF(C105&gt;0,(D105/C105)*100,0)</f>
        <v>21.742459443874743</v>
      </c>
      <c r="F105" s="160">
        <f>SUM(F106:F107)</f>
        <v>9289301.0700000003</v>
      </c>
      <c r="G105" s="161">
        <f t="shared" ref="G105:G111" si="4">IF(C105&gt;0,(F105/C105)*100,0)</f>
        <v>21.742459443874743</v>
      </c>
      <c r="H105" s="140"/>
    </row>
    <row r="106" spans="1:12" s="1" customFormat="1" ht="12.75">
      <c r="A106" s="73" t="s">
        <v>104</v>
      </c>
      <c r="B106" s="162">
        <v>15933426.859999999</v>
      </c>
      <c r="C106" s="162">
        <v>15933426.859999999</v>
      </c>
      <c r="D106" s="162">
        <v>3992686.76</v>
      </c>
      <c r="E106" s="162">
        <f t="shared" si="3"/>
        <v>25.058556424063568</v>
      </c>
      <c r="F106" s="163">
        <v>3992686.76</v>
      </c>
      <c r="G106" s="138">
        <f t="shared" si="4"/>
        <v>25.058556424063568</v>
      </c>
      <c r="H106" s="139"/>
    </row>
    <row r="107" spans="1:12" s="1" customFormat="1" ht="12.75">
      <c r="A107" s="73" t="s">
        <v>103</v>
      </c>
      <c r="B107" s="162">
        <v>26790815.510000002</v>
      </c>
      <c r="C107" s="162">
        <v>26790815.510000002</v>
      </c>
      <c r="D107" s="162">
        <v>5296614.3099999996</v>
      </c>
      <c r="E107" s="162">
        <f t="shared" si="3"/>
        <v>19.770261595892716</v>
      </c>
      <c r="F107" s="163">
        <v>5296614.3099999996</v>
      </c>
      <c r="G107" s="138">
        <f t="shared" si="4"/>
        <v>19.770261595892716</v>
      </c>
      <c r="H107" s="139"/>
    </row>
    <row r="108" spans="1:12" s="1" customFormat="1" ht="12.75">
      <c r="A108" s="73" t="s">
        <v>102</v>
      </c>
      <c r="B108" s="162">
        <f>SUM(B109:B110)</f>
        <v>43191897.629999995</v>
      </c>
      <c r="C108" s="162">
        <f>SUM(C109:C110)</f>
        <v>43191897.629999995</v>
      </c>
      <c r="D108" s="162">
        <f>SUM(D109:D110)</f>
        <v>7351540</v>
      </c>
      <c r="E108" s="162">
        <f t="shared" si="3"/>
        <v>17.020646008601869</v>
      </c>
      <c r="F108" s="163">
        <f>SUM(F109:F110)</f>
        <v>7351540</v>
      </c>
      <c r="G108" s="138">
        <f t="shared" si="4"/>
        <v>17.020646008601869</v>
      </c>
      <c r="H108" s="139"/>
    </row>
    <row r="109" spans="1:12" s="1" customFormat="1" ht="12.75">
      <c r="A109" s="73" t="s">
        <v>101</v>
      </c>
      <c r="B109" s="162">
        <v>28952456.879999999</v>
      </c>
      <c r="C109" s="162">
        <v>28952456.879999999</v>
      </c>
      <c r="D109" s="162">
        <v>3731328.98</v>
      </c>
      <c r="E109" s="162">
        <f t="shared" si="3"/>
        <v>12.887780112980865</v>
      </c>
      <c r="F109" s="163">
        <v>3731328.98</v>
      </c>
      <c r="G109" s="138">
        <f t="shared" si="4"/>
        <v>12.887780112980865</v>
      </c>
      <c r="H109" s="139"/>
    </row>
    <row r="110" spans="1:12" s="1" customFormat="1" ht="12.75">
      <c r="A110" s="74" t="s">
        <v>100</v>
      </c>
      <c r="B110" s="162">
        <v>14239440.75</v>
      </c>
      <c r="C110" s="162">
        <v>14239440.75</v>
      </c>
      <c r="D110" s="162">
        <v>3620211.02</v>
      </c>
      <c r="E110" s="162">
        <f t="shared" si="3"/>
        <v>25.423828671080358</v>
      </c>
      <c r="F110" s="163">
        <v>3620211.02</v>
      </c>
      <c r="G110" s="164">
        <f t="shared" si="4"/>
        <v>25.423828671080358</v>
      </c>
      <c r="H110" s="153"/>
    </row>
    <row r="111" spans="1:12" s="1" customFormat="1" ht="12.75">
      <c r="A111" s="74" t="s">
        <v>99</v>
      </c>
      <c r="B111" s="165">
        <f>B105+B108</f>
        <v>85916140</v>
      </c>
      <c r="C111" s="166">
        <f>C105+C108</f>
        <v>85916140</v>
      </c>
      <c r="D111" s="166">
        <f>D105+D108</f>
        <v>16640841.07</v>
      </c>
      <c r="E111" s="165">
        <f t="shared" si="3"/>
        <v>19.368701934234942</v>
      </c>
      <c r="F111" s="167">
        <f>F105+F108</f>
        <v>16640841.07</v>
      </c>
      <c r="G111" s="142">
        <f t="shared" si="4"/>
        <v>19.368701934234942</v>
      </c>
      <c r="H111" s="143"/>
    </row>
    <row r="112" spans="1:12" s="1" customFormat="1" ht="12.75">
      <c r="A112" s="36"/>
      <c r="B112" s="36"/>
      <c r="C112" s="75"/>
      <c r="D112" s="75"/>
      <c r="E112" s="75"/>
      <c r="F112" s="75"/>
      <c r="G112" s="76"/>
      <c r="H112" s="76"/>
    </row>
    <row r="113" spans="1:11" s="11" customFormat="1" ht="12.75" customHeight="1">
      <c r="A113" s="77" t="s">
        <v>36</v>
      </c>
      <c r="B113" s="78" t="s">
        <v>25</v>
      </c>
      <c r="C113" s="79"/>
      <c r="D113" s="79"/>
      <c r="E113" s="79"/>
      <c r="F113" s="79"/>
      <c r="G113" s="79"/>
      <c r="H113" s="79"/>
      <c r="I113" s="25"/>
    </row>
    <row r="114" spans="1:11" s="1" customFormat="1" ht="25.5">
      <c r="A114" s="80" t="s">
        <v>98</v>
      </c>
      <c r="B114" s="139"/>
      <c r="C114" s="81"/>
      <c r="D114" s="81"/>
      <c r="E114" s="81"/>
      <c r="F114" s="81"/>
      <c r="G114" s="81"/>
      <c r="H114" s="81"/>
      <c r="I114" s="2"/>
    </row>
    <row r="115" spans="1:11" s="1" customFormat="1" ht="12.75">
      <c r="A115" s="82" t="s">
        <v>97</v>
      </c>
      <c r="B115" s="139">
        <f>B114*0.6</f>
        <v>0</v>
      </c>
      <c r="C115" s="81"/>
      <c r="D115" s="81"/>
      <c r="E115" s="81"/>
      <c r="F115" s="81"/>
      <c r="G115" s="81"/>
      <c r="H115" s="81"/>
      <c r="I115" s="2"/>
    </row>
    <row r="116" spans="1:11" s="1" customFormat="1" ht="12.75">
      <c r="A116" s="82" t="s">
        <v>96</v>
      </c>
      <c r="B116" s="139">
        <f>B114-B115</f>
        <v>0</v>
      </c>
      <c r="C116" s="81"/>
      <c r="D116" s="81"/>
      <c r="E116" s="81"/>
      <c r="F116" s="81"/>
      <c r="G116" s="81"/>
      <c r="H116" s="81"/>
      <c r="I116" s="2"/>
    </row>
    <row r="117" spans="1:11" s="1" customFormat="1" ht="12.75" customHeight="1">
      <c r="A117" s="83" t="s">
        <v>95</v>
      </c>
      <c r="B117" s="139"/>
      <c r="C117" s="81"/>
      <c r="D117" s="81"/>
      <c r="E117" s="81"/>
      <c r="F117" s="81"/>
      <c r="G117" s="81"/>
      <c r="H117" s="81"/>
      <c r="I117" s="2"/>
    </row>
    <row r="118" spans="1:11" s="1" customFormat="1" ht="12.75">
      <c r="A118" s="82" t="s">
        <v>94</v>
      </c>
      <c r="B118" s="139"/>
      <c r="C118" s="81"/>
      <c r="D118" s="81"/>
      <c r="E118" s="81"/>
      <c r="F118" s="81"/>
      <c r="G118" s="81"/>
      <c r="H118" s="81"/>
      <c r="I118" s="2"/>
    </row>
    <row r="119" spans="1:11" s="1" customFormat="1" ht="12.75">
      <c r="A119" s="84" t="s">
        <v>93</v>
      </c>
      <c r="B119" s="153"/>
      <c r="C119" s="81"/>
      <c r="D119" s="81"/>
      <c r="E119" s="81"/>
      <c r="F119" s="81"/>
      <c r="G119" s="81"/>
      <c r="H119" s="81"/>
      <c r="I119" s="2"/>
    </row>
    <row r="120" spans="1:11" s="1" customFormat="1" ht="12.75" customHeight="1">
      <c r="A120" s="85" t="s">
        <v>92</v>
      </c>
      <c r="B120" s="177">
        <f>B114+B117</f>
        <v>0</v>
      </c>
      <c r="C120" s="81"/>
      <c r="D120" s="81"/>
      <c r="E120" s="81"/>
      <c r="F120" s="81"/>
      <c r="G120" s="81"/>
      <c r="H120" s="81"/>
      <c r="I120" s="2"/>
    </row>
    <row r="121" spans="1:11" s="1" customFormat="1" ht="12.75" customHeight="1">
      <c r="A121" s="86"/>
      <c r="B121" s="86"/>
      <c r="C121" s="87"/>
      <c r="D121" s="87"/>
      <c r="E121" s="87"/>
      <c r="F121" s="87"/>
      <c r="G121" s="88"/>
      <c r="H121" s="88"/>
      <c r="I121" s="2"/>
      <c r="J121" s="2"/>
      <c r="K121" s="2"/>
    </row>
    <row r="122" spans="1:11" s="1" customFormat="1" ht="15.75" customHeight="1">
      <c r="A122" s="77" t="s">
        <v>37</v>
      </c>
      <c r="B122" s="78" t="s">
        <v>25</v>
      </c>
      <c r="C122" s="81"/>
      <c r="D122" s="81"/>
      <c r="E122" s="81"/>
      <c r="F122" s="81"/>
      <c r="G122" s="81"/>
      <c r="H122" s="81"/>
      <c r="I122" s="2"/>
      <c r="J122" s="2"/>
      <c r="K122" s="2"/>
    </row>
    <row r="123" spans="1:11" s="1" customFormat="1" ht="12.75" customHeight="1">
      <c r="A123" s="89" t="s">
        <v>91</v>
      </c>
      <c r="B123" s="139">
        <f>F111-B120</f>
        <v>16640841.07</v>
      </c>
      <c r="C123" s="32"/>
      <c r="D123" s="32"/>
      <c r="E123" s="32"/>
      <c r="F123" s="32"/>
      <c r="G123" s="32"/>
      <c r="H123" s="32"/>
    </row>
    <row r="124" spans="1:11" s="1" customFormat="1" ht="14.25" customHeight="1">
      <c r="A124" s="90" t="s">
        <v>90</v>
      </c>
      <c r="B124" s="139">
        <f>IF(D94&gt;0,(F105-(B115+B118))/D94*100,0)</f>
        <v>45.581157132484925</v>
      </c>
      <c r="C124" s="32"/>
      <c r="D124" s="32"/>
      <c r="E124" s="32"/>
      <c r="F124" s="32"/>
      <c r="G124" s="32"/>
      <c r="H124" s="32"/>
    </row>
    <row r="125" spans="1:11" s="1" customFormat="1" ht="12.75" customHeight="1">
      <c r="A125" s="90" t="s">
        <v>89</v>
      </c>
      <c r="B125" s="139">
        <f>IF(D94&gt;0,(F108-(B116+B119))/D94*100,0)</f>
        <v>36.072864619269815</v>
      </c>
      <c r="C125" s="32"/>
      <c r="D125" s="32"/>
      <c r="E125" s="32"/>
      <c r="F125" s="32"/>
      <c r="G125" s="32"/>
      <c r="H125" s="32"/>
    </row>
    <row r="126" spans="1:11" s="1" customFormat="1" ht="13.5" customHeight="1">
      <c r="A126" s="60" t="s">
        <v>88</v>
      </c>
      <c r="B126" s="178">
        <f>100-B124-B125</f>
        <v>18.34597824824526</v>
      </c>
      <c r="C126" s="32"/>
      <c r="D126" s="32"/>
      <c r="E126" s="32"/>
      <c r="F126" s="32"/>
      <c r="G126" s="32"/>
      <c r="H126" s="32"/>
    </row>
    <row r="127" spans="1:11" s="1" customFormat="1" ht="13.5" customHeight="1">
      <c r="A127" s="63"/>
      <c r="B127" s="91"/>
      <c r="C127" s="32"/>
      <c r="D127" s="32"/>
      <c r="E127" s="32"/>
      <c r="F127" s="32"/>
      <c r="G127" s="32"/>
      <c r="H127" s="32"/>
    </row>
    <row r="128" spans="1:11" s="15" customFormat="1" ht="16.5" customHeight="1">
      <c r="A128" s="77" t="s">
        <v>87</v>
      </c>
      <c r="B128" s="78" t="s">
        <v>25</v>
      </c>
      <c r="C128" s="92"/>
      <c r="D128" s="92"/>
      <c r="E128" s="92"/>
      <c r="F128" s="92"/>
      <c r="G128" s="92"/>
      <c r="H128" s="92"/>
    </row>
    <row r="129" spans="1:12" s="1" customFormat="1" ht="13.5" customHeight="1">
      <c r="A129" s="93" t="s">
        <v>86</v>
      </c>
      <c r="B129" s="139">
        <f>IF(B188&gt;B184+C184+B192,B188-B184-C184-B192,0)</f>
        <v>95273.409999999683</v>
      </c>
      <c r="C129" s="32"/>
      <c r="D129" s="32"/>
      <c r="E129" s="32"/>
      <c r="F129" s="32"/>
      <c r="G129" s="32"/>
      <c r="H129" s="32"/>
    </row>
    <row r="130" spans="1:12" s="1" customFormat="1" ht="17.25" customHeight="1">
      <c r="A130" s="94" t="s">
        <v>85</v>
      </c>
      <c r="B130" s="153">
        <f>B117</f>
        <v>0</v>
      </c>
      <c r="C130" s="32"/>
      <c r="D130" s="32"/>
      <c r="E130" s="32"/>
      <c r="F130" s="32"/>
      <c r="G130" s="32"/>
      <c r="H130" s="32"/>
    </row>
    <row r="131" spans="1:12" s="1" customFormat="1" ht="17.25" customHeight="1">
      <c r="A131" s="95"/>
      <c r="B131" s="81"/>
      <c r="C131" s="32"/>
      <c r="D131" s="32"/>
      <c r="E131" s="32"/>
      <c r="F131" s="32"/>
      <c r="G131" s="32"/>
      <c r="H131" s="32"/>
    </row>
    <row r="132" spans="1:12" s="1" customFormat="1" ht="12.75">
      <c r="A132" s="202" t="s">
        <v>84</v>
      </c>
      <c r="B132" s="203"/>
      <c r="C132" s="203"/>
      <c r="D132" s="203"/>
      <c r="E132" s="191"/>
      <c r="F132" s="32"/>
      <c r="G132" s="32"/>
      <c r="H132" s="32"/>
    </row>
    <row r="133" spans="1:12" s="1" customFormat="1" ht="12.75">
      <c r="A133" s="96"/>
      <c r="B133" s="39" t="s">
        <v>2</v>
      </c>
      <c r="C133" s="41" t="s">
        <v>2</v>
      </c>
      <c r="D133" s="190" t="s">
        <v>3</v>
      </c>
      <c r="E133" s="191"/>
      <c r="F133" s="32"/>
      <c r="G133" s="32"/>
      <c r="H133" s="32"/>
    </row>
    <row r="134" spans="1:12" s="1" customFormat="1" ht="12.75">
      <c r="A134" s="96" t="s">
        <v>31</v>
      </c>
      <c r="B134" s="40" t="s">
        <v>4</v>
      </c>
      <c r="C134" s="67" t="s">
        <v>5</v>
      </c>
      <c r="D134" s="41" t="s">
        <v>7</v>
      </c>
      <c r="E134" s="42" t="s">
        <v>6</v>
      </c>
      <c r="F134" s="81"/>
      <c r="G134" s="81"/>
      <c r="H134" s="32"/>
    </row>
    <row r="135" spans="1:12" s="1" customFormat="1" ht="12.75">
      <c r="A135" s="97"/>
      <c r="B135" s="44"/>
      <c r="C135" s="45" t="s">
        <v>8</v>
      </c>
      <c r="D135" s="45" t="s">
        <v>9</v>
      </c>
      <c r="E135" s="46" t="s">
        <v>17</v>
      </c>
      <c r="F135" s="59"/>
      <c r="G135" s="81"/>
      <c r="H135" s="32"/>
    </row>
    <row r="136" spans="1:12" s="1" customFormat="1" ht="15.75">
      <c r="A136" s="98" t="s">
        <v>83</v>
      </c>
      <c r="B136" s="155">
        <f>B63*0.25</f>
        <v>163686516.25</v>
      </c>
      <c r="C136" s="156">
        <f>C63*0.25</f>
        <v>163686516.25</v>
      </c>
      <c r="D136" s="157">
        <f>D63*0.25</f>
        <v>31678815.1175</v>
      </c>
      <c r="E136" s="158">
        <f>IF(C136&gt;0,D136/C136*100,0)</f>
        <v>19.353344333577631</v>
      </c>
      <c r="F136" s="64"/>
      <c r="G136" s="81"/>
      <c r="H136" s="32"/>
    </row>
    <row r="137" spans="1:12" s="1" customFormat="1" ht="12.75">
      <c r="A137" s="63"/>
      <c r="B137" s="63"/>
      <c r="C137" s="63"/>
      <c r="D137" s="63"/>
      <c r="E137" s="63"/>
      <c r="F137" s="63"/>
      <c r="G137" s="81"/>
      <c r="H137" s="64"/>
      <c r="I137" s="18"/>
      <c r="J137" s="18"/>
      <c r="K137" s="18"/>
      <c r="L137" s="2"/>
    </row>
    <row r="138" spans="1:12" s="1" customFormat="1" ht="44.25" customHeight="1">
      <c r="A138" s="192" t="s">
        <v>32</v>
      </c>
      <c r="B138" s="41" t="s">
        <v>10</v>
      </c>
      <c r="C138" s="41" t="s">
        <v>10</v>
      </c>
      <c r="D138" s="190" t="s">
        <v>11</v>
      </c>
      <c r="E138" s="191"/>
      <c r="F138" s="190" t="s">
        <v>12</v>
      </c>
      <c r="G138" s="191"/>
      <c r="H138" s="66" t="s">
        <v>41</v>
      </c>
      <c r="I138" s="16"/>
      <c r="J138" s="14"/>
      <c r="K138" s="13"/>
      <c r="L138" s="2"/>
    </row>
    <row r="139" spans="1:12" s="1" customFormat="1" ht="12.75">
      <c r="A139" s="193"/>
      <c r="B139" s="67" t="s">
        <v>4</v>
      </c>
      <c r="C139" s="67" t="s">
        <v>5</v>
      </c>
      <c r="D139" s="41" t="s">
        <v>7</v>
      </c>
      <c r="E139" s="68" t="s">
        <v>6</v>
      </c>
      <c r="F139" s="41" t="s">
        <v>7</v>
      </c>
      <c r="G139" s="68" t="s">
        <v>6</v>
      </c>
      <c r="H139" s="69"/>
      <c r="I139" s="13"/>
      <c r="J139" s="13"/>
      <c r="K139" s="2"/>
      <c r="L139" s="2"/>
    </row>
    <row r="140" spans="1:12" s="1" customFormat="1" ht="12.75">
      <c r="A140" s="194"/>
      <c r="B140" s="43"/>
      <c r="C140" s="45" t="s">
        <v>13</v>
      </c>
      <c r="D140" s="45" t="s">
        <v>14</v>
      </c>
      <c r="E140" s="70" t="s">
        <v>22</v>
      </c>
      <c r="F140" s="45" t="s">
        <v>15</v>
      </c>
      <c r="G140" s="70" t="s">
        <v>39</v>
      </c>
      <c r="H140" s="71" t="s">
        <v>35</v>
      </c>
      <c r="I140" s="13"/>
      <c r="J140" s="13"/>
      <c r="K140" s="13"/>
      <c r="L140" s="2"/>
    </row>
    <row r="141" spans="1:12" s="1" customFormat="1" ht="12.75">
      <c r="A141" s="55" t="s">
        <v>82</v>
      </c>
      <c r="B141" s="168">
        <f>B142+B145</f>
        <v>95860544.739999995</v>
      </c>
      <c r="C141" s="169">
        <f>C142+C145</f>
        <v>95868101.359999999</v>
      </c>
      <c r="D141" s="169">
        <f>D142+D145</f>
        <v>27672415.530000001</v>
      </c>
      <c r="E141" s="169">
        <f t="shared" ref="E141:E155" si="5">IF(C141&gt;0,D141/C141,0)*100</f>
        <v>28.865091868342809</v>
      </c>
      <c r="F141" s="170">
        <f>F142+F145</f>
        <v>13344389.629999999</v>
      </c>
      <c r="G141" s="161">
        <f t="shared" ref="G141:G155" si="6">IF(C141&gt;0,(F141/C141)*100,0)</f>
        <v>13.919530522347252</v>
      </c>
      <c r="H141" s="140"/>
      <c r="I141" s="2"/>
      <c r="J141" s="2"/>
      <c r="K141" s="2"/>
      <c r="L141" s="2"/>
    </row>
    <row r="142" spans="1:12" s="1" customFormat="1" ht="12.75">
      <c r="A142" s="29" t="s">
        <v>81</v>
      </c>
      <c r="B142" s="171">
        <f>SUM(B143:B144)</f>
        <v>47951424.239999995</v>
      </c>
      <c r="C142" s="172">
        <f>SUM(C143:C144)</f>
        <v>47955439.629999995</v>
      </c>
      <c r="D142" s="172">
        <f>SUM(D143:D144)</f>
        <v>13816330.140000001</v>
      </c>
      <c r="E142" s="172">
        <f t="shared" si="5"/>
        <v>28.810767342766201</v>
      </c>
      <c r="F142" s="173">
        <f>SUM(F143:F144)</f>
        <v>6043863.7000000002</v>
      </c>
      <c r="G142" s="138">
        <f t="shared" si="6"/>
        <v>12.603082667224838</v>
      </c>
      <c r="H142" s="139"/>
      <c r="I142" s="2"/>
      <c r="J142" s="2"/>
      <c r="K142" s="2"/>
      <c r="L142" s="2"/>
    </row>
    <row r="143" spans="1:12" s="1" customFormat="1" ht="12.75">
      <c r="A143" s="29" t="s">
        <v>80</v>
      </c>
      <c r="B143" s="171">
        <v>22235883.739999998</v>
      </c>
      <c r="C143" s="172">
        <v>22235883.739999998</v>
      </c>
      <c r="D143" s="172">
        <v>3130689.14</v>
      </c>
      <c r="E143" s="172">
        <f t="shared" si="5"/>
        <v>14.079445533204609</v>
      </c>
      <c r="F143" s="173">
        <v>3130689.14</v>
      </c>
      <c r="G143" s="138">
        <f t="shared" si="6"/>
        <v>14.079445533204609</v>
      </c>
      <c r="H143" s="139"/>
    </row>
    <row r="144" spans="1:12" s="1" customFormat="1" ht="12.75">
      <c r="A144" s="29" t="s">
        <v>79</v>
      </c>
      <c r="B144" s="171">
        <v>25715540.5</v>
      </c>
      <c r="C144" s="172">
        <v>25719555.890000001</v>
      </c>
      <c r="D144" s="172">
        <v>10685641</v>
      </c>
      <c r="E144" s="172">
        <f t="shared" si="5"/>
        <v>41.54675549492935</v>
      </c>
      <c r="F144" s="173">
        <v>2913174.56</v>
      </c>
      <c r="G144" s="138">
        <f t="shared" si="6"/>
        <v>11.326690758033925</v>
      </c>
      <c r="H144" s="139"/>
    </row>
    <row r="145" spans="1:8" s="1" customFormat="1" ht="12.75">
      <c r="A145" s="29" t="s">
        <v>78</v>
      </c>
      <c r="B145" s="171">
        <f>SUM(B146:B147)</f>
        <v>47909120.5</v>
      </c>
      <c r="C145" s="172">
        <f>SUM(C146:C147)</f>
        <v>47912661.730000004</v>
      </c>
      <c r="D145" s="172">
        <f>SUM(D146:D147)</f>
        <v>13856085.389999999</v>
      </c>
      <c r="E145" s="172">
        <f t="shared" si="5"/>
        <v>28.919464896528922</v>
      </c>
      <c r="F145" s="173">
        <f>SUM(F146:F147)</f>
        <v>7300525.9299999997</v>
      </c>
      <c r="G145" s="138">
        <f t="shared" si="6"/>
        <v>15.237153742658494</v>
      </c>
      <c r="H145" s="139"/>
    </row>
    <row r="146" spans="1:8" s="1" customFormat="1" ht="12.75">
      <c r="A146" s="29" t="s">
        <v>77</v>
      </c>
      <c r="B146" s="171">
        <v>22650000</v>
      </c>
      <c r="C146" s="172">
        <v>22650000</v>
      </c>
      <c r="D146" s="172">
        <v>4593326.5999999996</v>
      </c>
      <c r="E146" s="172">
        <f t="shared" si="5"/>
        <v>20.279587637969094</v>
      </c>
      <c r="F146" s="173">
        <v>4593326.5999999996</v>
      </c>
      <c r="G146" s="138">
        <f t="shared" si="6"/>
        <v>20.279587637969094</v>
      </c>
      <c r="H146" s="139"/>
    </row>
    <row r="147" spans="1:8" s="1" customFormat="1" ht="12.75">
      <c r="A147" s="29" t="s">
        <v>76</v>
      </c>
      <c r="B147" s="171">
        <v>25259120.5</v>
      </c>
      <c r="C147" s="172">
        <v>25262661.73</v>
      </c>
      <c r="D147" s="172">
        <v>9262758.7899999991</v>
      </c>
      <c r="E147" s="172">
        <f t="shared" si="5"/>
        <v>36.66580698818548</v>
      </c>
      <c r="F147" s="173">
        <v>2707199.33</v>
      </c>
      <c r="G147" s="138">
        <f t="shared" si="6"/>
        <v>10.716207812675327</v>
      </c>
      <c r="H147" s="139"/>
    </row>
    <row r="148" spans="1:8" s="1" customFormat="1" ht="12.75">
      <c r="A148" s="29" t="s">
        <v>75</v>
      </c>
      <c r="B148" s="171">
        <f>SUM(B149:B150)</f>
        <v>87566281.25999999</v>
      </c>
      <c r="C148" s="172">
        <f>SUM(C149:C150)</f>
        <v>87570176.090000004</v>
      </c>
      <c r="D148" s="172">
        <f>SUM(D149:D150)</f>
        <v>23851401.43</v>
      </c>
      <c r="E148" s="172">
        <f t="shared" si="5"/>
        <v>27.236900158207732</v>
      </c>
      <c r="F148" s="173">
        <f>SUM(F149:F150)</f>
        <v>13367423.5</v>
      </c>
      <c r="G148" s="138">
        <f t="shared" si="6"/>
        <v>15.264812858502955</v>
      </c>
      <c r="H148" s="139"/>
    </row>
    <row r="149" spans="1:8" s="1" customFormat="1" ht="12.75">
      <c r="A149" s="29" t="s">
        <v>74</v>
      </c>
      <c r="B149" s="171">
        <v>41030256.259999998</v>
      </c>
      <c r="C149" s="172">
        <v>41030256.259999998</v>
      </c>
      <c r="D149" s="172">
        <v>8916825.3300000001</v>
      </c>
      <c r="E149" s="172">
        <f t="shared" si="5"/>
        <v>21.732316935814332</v>
      </c>
      <c r="F149" s="173">
        <v>8916825.3300000001</v>
      </c>
      <c r="G149" s="138">
        <f t="shared" si="6"/>
        <v>21.732316935814332</v>
      </c>
      <c r="H149" s="139"/>
    </row>
    <row r="150" spans="1:8" s="1" customFormat="1" ht="12.75">
      <c r="A150" s="29" t="s">
        <v>73</v>
      </c>
      <c r="B150" s="171">
        <v>46536025</v>
      </c>
      <c r="C150" s="172">
        <v>46539919.829999998</v>
      </c>
      <c r="D150" s="172">
        <v>14934576.1</v>
      </c>
      <c r="E150" s="172">
        <f t="shared" si="5"/>
        <v>32.089819137103568</v>
      </c>
      <c r="F150" s="173">
        <v>4450598.17</v>
      </c>
      <c r="G150" s="138">
        <f t="shared" si="6"/>
        <v>9.5629691375856414</v>
      </c>
      <c r="H150" s="139"/>
    </row>
    <row r="151" spans="1:8" s="1" customFormat="1" ht="12.75">
      <c r="A151" s="29" t="s">
        <v>72</v>
      </c>
      <c r="B151" s="172"/>
      <c r="C151" s="172"/>
      <c r="D151" s="172"/>
      <c r="E151" s="172">
        <f t="shared" si="5"/>
        <v>0</v>
      </c>
      <c r="F151" s="173"/>
      <c r="G151" s="138">
        <f t="shared" si="6"/>
        <v>0</v>
      </c>
      <c r="H151" s="139"/>
    </row>
    <row r="152" spans="1:8" s="1" customFormat="1" ht="12.75">
      <c r="A152" s="29" t="s">
        <v>71</v>
      </c>
      <c r="B152" s="172"/>
      <c r="C152" s="172"/>
      <c r="D152" s="172"/>
      <c r="E152" s="172">
        <f t="shared" si="5"/>
        <v>0</v>
      </c>
      <c r="F152" s="173"/>
      <c r="G152" s="138">
        <f t="shared" si="6"/>
        <v>0</v>
      </c>
      <c r="H152" s="139"/>
    </row>
    <row r="153" spans="1:8" s="1" customFormat="1" ht="12.75">
      <c r="A153" s="29" t="s">
        <v>70</v>
      </c>
      <c r="B153" s="172"/>
      <c r="C153" s="172"/>
      <c r="D153" s="172"/>
      <c r="E153" s="172">
        <f t="shared" si="5"/>
        <v>0</v>
      </c>
      <c r="F153" s="173"/>
      <c r="G153" s="138">
        <f t="shared" si="6"/>
        <v>0</v>
      </c>
      <c r="H153" s="139"/>
    </row>
    <row r="154" spans="1:8" s="1" customFormat="1" ht="12.75">
      <c r="A154" s="99" t="s">
        <v>69</v>
      </c>
      <c r="B154" s="172">
        <v>49760</v>
      </c>
      <c r="C154" s="172">
        <v>49760</v>
      </c>
      <c r="D154" s="172"/>
      <c r="E154" s="172">
        <f t="shared" si="5"/>
        <v>0</v>
      </c>
      <c r="F154" s="174"/>
      <c r="G154" s="164">
        <f t="shared" si="6"/>
        <v>0</v>
      </c>
      <c r="H154" s="153"/>
    </row>
    <row r="155" spans="1:8" s="1" customFormat="1" ht="12.75">
      <c r="A155" s="99" t="s">
        <v>68</v>
      </c>
      <c r="B155" s="175">
        <f>B141+B148+B151+B152+B153+B154</f>
        <v>183476586</v>
      </c>
      <c r="C155" s="175">
        <f>C141+C148+C151+C152+C153+C154</f>
        <v>183488037.44999999</v>
      </c>
      <c r="D155" s="175">
        <f>D141+D148+D151+D152+D153+D154</f>
        <v>51523816.960000001</v>
      </c>
      <c r="E155" s="175">
        <f t="shared" si="5"/>
        <v>28.08020494199253</v>
      </c>
      <c r="F155" s="176">
        <f>F141+F148+F151+F152+F153+F154</f>
        <v>26711813.129999999</v>
      </c>
      <c r="G155" s="143">
        <f t="shared" si="6"/>
        <v>14.557795429731431</v>
      </c>
      <c r="H155" s="158"/>
    </row>
    <row r="156" spans="1:8" s="1" customFormat="1" ht="12.75">
      <c r="A156" s="100"/>
      <c r="B156" s="63"/>
      <c r="C156" s="63"/>
      <c r="D156" s="63"/>
      <c r="E156" s="63"/>
      <c r="F156" s="63"/>
      <c r="G156" s="81"/>
      <c r="H156" s="81"/>
    </row>
    <row r="157" spans="1:8" s="1" customFormat="1" ht="12.75">
      <c r="A157" s="77" t="s">
        <v>33</v>
      </c>
      <c r="B157" s="78" t="s">
        <v>25</v>
      </c>
      <c r="C157" s="32"/>
      <c r="D157" s="32"/>
      <c r="E157" s="32"/>
      <c r="F157" s="32"/>
      <c r="G157" s="32"/>
      <c r="H157" s="32"/>
    </row>
    <row r="158" spans="1:8" s="1" customFormat="1" ht="12.75">
      <c r="A158" s="82" t="s">
        <v>67</v>
      </c>
      <c r="B158" s="139">
        <f>D98</f>
        <v>1551378.8099999987</v>
      </c>
      <c r="C158" s="32"/>
      <c r="D158" s="32"/>
      <c r="E158" s="32"/>
      <c r="F158" s="32"/>
      <c r="G158" s="32"/>
      <c r="H158" s="32"/>
    </row>
    <row r="159" spans="1:8" s="1" customFormat="1" ht="12.75">
      <c r="A159" s="82" t="s">
        <v>66</v>
      </c>
      <c r="B159" s="139"/>
      <c r="C159" s="32"/>
      <c r="D159" s="32"/>
      <c r="E159" s="32"/>
      <c r="F159" s="32"/>
      <c r="G159" s="32"/>
      <c r="H159" s="32"/>
    </row>
    <row r="160" spans="1:8" s="1" customFormat="1" ht="12.75" customHeight="1">
      <c r="A160" s="83" t="s">
        <v>65</v>
      </c>
      <c r="B160" s="139">
        <f>B193</f>
        <v>13403.67</v>
      </c>
      <c r="C160" s="32"/>
      <c r="D160" s="32"/>
      <c r="E160" s="32"/>
      <c r="F160" s="32"/>
      <c r="G160" s="32"/>
      <c r="H160" s="32"/>
    </row>
    <row r="161" spans="1:12" s="1" customFormat="1" ht="12.75" customHeight="1">
      <c r="A161" s="101" t="s">
        <v>64</v>
      </c>
      <c r="B161" s="139">
        <f>B117</f>
        <v>0</v>
      </c>
      <c r="C161" s="32"/>
      <c r="D161" s="32"/>
      <c r="E161" s="32"/>
      <c r="F161" s="32"/>
      <c r="G161" s="32"/>
      <c r="H161" s="32"/>
    </row>
    <row r="162" spans="1:12" s="1" customFormat="1" ht="12.75" customHeight="1">
      <c r="A162" s="101" t="s">
        <v>63</v>
      </c>
      <c r="B162" s="139"/>
      <c r="C162" s="32"/>
      <c r="D162" s="32"/>
      <c r="E162" s="32"/>
      <c r="F162" s="32"/>
      <c r="G162" s="32"/>
      <c r="H162" s="32"/>
    </row>
    <row r="163" spans="1:12" s="1" customFormat="1" ht="28.5">
      <c r="A163" s="93" t="s">
        <v>62</v>
      </c>
      <c r="B163" s="139"/>
      <c r="C163" s="32"/>
      <c r="D163" s="32"/>
      <c r="E163" s="32"/>
      <c r="F163" s="32"/>
      <c r="G163" s="32"/>
      <c r="H163" s="32"/>
    </row>
    <row r="164" spans="1:12" s="1" customFormat="1" ht="25.5">
      <c r="A164" s="102" t="s">
        <v>172</v>
      </c>
      <c r="B164" s="153">
        <f>C182</f>
        <v>162.09</v>
      </c>
      <c r="C164" s="32"/>
      <c r="D164" s="32"/>
      <c r="E164" s="32"/>
      <c r="F164" s="32"/>
      <c r="G164" s="32"/>
      <c r="H164" s="32"/>
    </row>
    <row r="165" spans="1:12" s="1" customFormat="1" ht="28.5">
      <c r="A165" s="103" t="s">
        <v>177</v>
      </c>
      <c r="B165" s="143">
        <f>SUM(B158:B164)</f>
        <v>1564944.5699999987</v>
      </c>
      <c r="C165" s="81"/>
      <c r="D165" s="81"/>
      <c r="E165" s="81"/>
      <c r="F165" s="32"/>
      <c r="G165" s="32"/>
      <c r="H165" s="32"/>
    </row>
    <row r="166" spans="1:12" s="1" customFormat="1" ht="15.75" customHeight="1">
      <c r="A166" s="36"/>
      <c r="B166" s="37"/>
      <c r="C166" s="81"/>
      <c r="D166" s="81"/>
      <c r="E166" s="81"/>
      <c r="F166" s="32"/>
      <c r="G166" s="32"/>
      <c r="H166" s="32"/>
    </row>
    <row r="167" spans="1:12" s="1" customFormat="1" ht="15.75">
      <c r="A167" s="85" t="s">
        <v>176</v>
      </c>
      <c r="B167" s="179">
        <f>F141+F148+H141+H148-B165</f>
        <v>25146868.559999999</v>
      </c>
      <c r="C167" s="81"/>
      <c r="D167" s="81"/>
      <c r="E167" s="81"/>
      <c r="F167" s="32"/>
      <c r="G167" s="32"/>
      <c r="H167" s="32"/>
    </row>
    <row r="168" spans="1:12" s="19" customFormat="1" ht="16.899999999999999" customHeight="1">
      <c r="A168" s="104" t="s">
        <v>175</v>
      </c>
      <c r="B168" s="157">
        <f>IF(D63&gt;0,B167/D63*100,0)</f>
        <v>19.845177657945591</v>
      </c>
      <c r="C168" s="105"/>
      <c r="D168" s="105"/>
      <c r="E168" s="106"/>
      <c r="F168" s="107"/>
      <c r="G168" s="107"/>
      <c r="H168" s="107"/>
    </row>
    <row r="169" spans="1:12" s="19" customFormat="1" ht="16.899999999999999" customHeight="1">
      <c r="A169" s="108"/>
      <c r="B169" s="109"/>
      <c r="C169" s="105"/>
      <c r="D169" s="105"/>
      <c r="E169" s="106"/>
      <c r="F169" s="107"/>
      <c r="G169" s="107"/>
      <c r="H169" s="107"/>
    </row>
    <row r="170" spans="1:12" s="1" customFormat="1" ht="12.75">
      <c r="A170" s="202" t="s">
        <v>34</v>
      </c>
      <c r="B170" s="203"/>
      <c r="C170" s="203"/>
      <c r="D170" s="203"/>
      <c r="E170" s="203"/>
      <c r="F170" s="203"/>
      <c r="G170" s="203"/>
      <c r="H170" s="191"/>
      <c r="I170" s="18"/>
      <c r="J170" s="18"/>
      <c r="K170" s="18"/>
      <c r="L170" s="2"/>
    </row>
    <row r="171" spans="1:12" s="1" customFormat="1" ht="44.85" customHeight="1">
      <c r="A171" s="110" t="s">
        <v>61</v>
      </c>
      <c r="B171" s="41" t="s">
        <v>10</v>
      </c>
      <c r="C171" s="41" t="s">
        <v>10</v>
      </c>
      <c r="D171" s="190" t="s">
        <v>11</v>
      </c>
      <c r="E171" s="191"/>
      <c r="F171" s="190" t="s">
        <v>12</v>
      </c>
      <c r="G171" s="191"/>
      <c r="H171" s="66" t="s">
        <v>41</v>
      </c>
      <c r="I171" s="16"/>
      <c r="J171" s="14"/>
      <c r="K171" s="13"/>
      <c r="L171" s="2"/>
    </row>
    <row r="172" spans="1:12" s="1" customFormat="1" ht="12.75">
      <c r="A172" s="111"/>
      <c r="B172" s="67" t="s">
        <v>4</v>
      </c>
      <c r="C172" s="67" t="s">
        <v>5</v>
      </c>
      <c r="D172" s="41" t="s">
        <v>7</v>
      </c>
      <c r="E172" s="68" t="s">
        <v>6</v>
      </c>
      <c r="F172" s="41" t="s">
        <v>7</v>
      </c>
      <c r="G172" s="68" t="s">
        <v>6</v>
      </c>
      <c r="H172" s="69"/>
      <c r="I172" s="13"/>
      <c r="J172" s="13"/>
      <c r="K172" s="2"/>
      <c r="L172" s="2"/>
    </row>
    <row r="173" spans="1:12" s="1" customFormat="1" ht="12.75">
      <c r="A173" s="112"/>
      <c r="B173" s="43"/>
      <c r="C173" s="45" t="s">
        <v>13</v>
      </c>
      <c r="D173" s="45" t="s">
        <v>14</v>
      </c>
      <c r="E173" s="70" t="s">
        <v>22</v>
      </c>
      <c r="F173" s="45" t="s">
        <v>15</v>
      </c>
      <c r="G173" s="70" t="s">
        <v>39</v>
      </c>
      <c r="H173" s="71" t="s">
        <v>35</v>
      </c>
      <c r="I173" s="13"/>
      <c r="J173" s="13"/>
      <c r="K173" s="13"/>
      <c r="L173" s="2"/>
    </row>
    <row r="174" spans="1:12" s="1" customFormat="1" ht="25.5">
      <c r="A174" s="48" t="s">
        <v>60</v>
      </c>
      <c r="B174" s="139"/>
      <c r="C174" s="139"/>
      <c r="D174" s="139"/>
      <c r="E174" s="139">
        <f t="shared" ref="E174:E179" si="7">IF(C174&gt;0,D174/C174,0)*100</f>
        <v>0</v>
      </c>
      <c r="F174" s="141"/>
      <c r="G174" s="161">
        <f t="shared" ref="G174:G179" si="8">IF(C174&gt;0,(F174/C174)*100,0)</f>
        <v>0</v>
      </c>
      <c r="H174" s="140"/>
      <c r="I174" s="2"/>
      <c r="J174" s="2"/>
      <c r="K174" s="2"/>
      <c r="L174" s="2"/>
    </row>
    <row r="175" spans="1:12" s="1" customFormat="1" ht="14.25" customHeight="1">
      <c r="A175" s="48" t="s">
        <v>59</v>
      </c>
      <c r="B175" s="145"/>
      <c r="C175" s="139"/>
      <c r="D175" s="139"/>
      <c r="E175" s="139">
        <f t="shared" si="7"/>
        <v>0</v>
      </c>
      <c r="F175" s="138"/>
      <c r="G175" s="138">
        <f t="shared" si="8"/>
        <v>0</v>
      </c>
      <c r="H175" s="139"/>
    </row>
    <row r="176" spans="1:12" s="1" customFormat="1" ht="12.75">
      <c r="A176" s="101" t="s">
        <v>58</v>
      </c>
      <c r="B176" s="138"/>
      <c r="C176" s="138"/>
      <c r="D176" s="138"/>
      <c r="E176" s="138">
        <f t="shared" si="7"/>
        <v>0</v>
      </c>
      <c r="F176" s="138"/>
      <c r="G176" s="138">
        <f t="shared" si="8"/>
        <v>0</v>
      </c>
      <c r="H176" s="139"/>
    </row>
    <row r="177" spans="1:8" s="1" customFormat="1" ht="12.75" customHeight="1">
      <c r="A177" s="113" t="s">
        <v>57</v>
      </c>
      <c r="B177" s="145">
        <v>45537260</v>
      </c>
      <c r="C177" s="139">
        <v>49690253.079999998</v>
      </c>
      <c r="D177" s="139">
        <v>17907863.640000001</v>
      </c>
      <c r="E177" s="139">
        <f t="shared" si="7"/>
        <v>36.038986581873132</v>
      </c>
      <c r="F177" s="138">
        <v>334296.24</v>
      </c>
      <c r="G177" s="164">
        <f t="shared" si="8"/>
        <v>0.6727601879221502</v>
      </c>
      <c r="H177" s="153"/>
    </row>
    <row r="178" spans="1:8" s="1" customFormat="1" ht="25.9" customHeight="1">
      <c r="A178" s="113" t="s">
        <v>178</v>
      </c>
      <c r="B178" s="143">
        <f>SUM(B174:B177)</f>
        <v>45537260</v>
      </c>
      <c r="C178" s="143">
        <f>SUM(C174:C177)</f>
        <v>49690253.079999998</v>
      </c>
      <c r="D178" s="143">
        <f>SUM(D174:D177)</f>
        <v>17907863.640000001</v>
      </c>
      <c r="E178" s="143">
        <f t="shared" si="7"/>
        <v>36.038986581873132</v>
      </c>
      <c r="F178" s="143">
        <f>SUM(F174:F177)</f>
        <v>334296.24</v>
      </c>
      <c r="G178" s="164">
        <f t="shared" si="8"/>
        <v>0.6727601879221502</v>
      </c>
      <c r="H178" s="153"/>
    </row>
    <row r="179" spans="1:8" s="1" customFormat="1" ht="12.75">
      <c r="A179" s="113" t="s">
        <v>179</v>
      </c>
      <c r="B179" s="158">
        <f>B155+B178</f>
        <v>229013846</v>
      </c>
      <c r="C179" s="143">
        <f>C155+C178</f>
        <v>233178290.52999997</v>
      </c>
      <c r="D179" s="143">
        <f>D155+D178</f>
        <v>69431680.599999994</v>
      </c>
      <c r="E179" s="143">
        <f t="shared" si="7"/>
        <v>29.776219922612025</v>
      </c>
      <c r="F179" s="164">
        <f>F155+F178</f>
        <v>27046109.369999997</v>
      </c>
      <c r="G179" s="164">
        <f t="shared" si="8"/>
        <v>11.598896839206535</v>
      </c>
      <c r="H179" s="153"/>
    </row>
    <row r="180" spans="1:8" s="1" customFormat="1" ht="12.75">
      <c r="A180" s="114"/>
      <c r="B180" s="76"/>
      <c r="C180" s="76"/>
      <c r="D180" s="76"/>
      <c r="E180" s="76"/>
      <c r="F180" s="76"/>
      <c r="G180" s="76"/>
      <c r="H180" s="76"/>
    </row>
    <row r="181" spans="1:8" s="1" customFormat="1" ht="37.5" customHeight="1">
      <c r="A181" s="115" t="s">
        <v>23</v>
      </c>
      <c r="B181" s="110" t="s">
        <v>24</v>
      </c>
      <c r="C181" s="110" t="s">
        <v>183</v>
      </c>
      <c r="D181" s="32"/>
      <c r="E181" s="32"/>
      <c r="F181" s="32"/>
      <c r="G181" s="32"/>
      <c r="H181" s="32"/>
    </row>
    <row r="182" spans="1:8" s="1" customFormat="1" ht="12.75">
      <c r="A182" s="116" t="s">
        <v>56</v>
      </c>
      <c r="B182" s="140">
        <f>B183+B184</f>
        <v>363469.38</v>
      </c>
      <c r="C182" s="140">
        <f>C183+C184</f>
        <v>162.09</v>
      </c>
      <c r="D182" s="32"/>
      <c r="E182" s="32"/>
      <c r="F182" s="32"/>
      <c r="G182" s="32"/>
      <c r="H182" s="32"/>
    </row>
    <row r="183" spans="1:8" s="1" customFormat="1" ht="12.75">
      <c r="A183" s="117" t="s">
        <v>55</v>
      </c>
      <c r="B183" s="139">
        <v>363469.38</v>
      </c>
      <c r="C183" s="139">
        <v>162.09</v>
      </c>
      <c r="D183" s="32"/>
      <c r="E183" s="32"/>
      <c r="F183" s="32"/>
      <c r="G183" s="32"/>
      <c r="H183" s="32"/>
    </row>
    <row r="184" spans="1:8" s="1" customFormat="1" ht="12.75">
      <c r="A184" s="118" t="s">
        <v>54</v>
      </c>
      <c r="B184" s="153"/>
      <c r="C184" s="153"/>
      <c r="D184" s="32"/>
      <c r="E184" s="32"/>
      <c r="F184" s="32"/>
      <c r="G184" s="32"/>
      <c r="H184" s="32"/>
    </row>
    <row r="185" spans="1:8" s="1" customFormat="1" ht="12.75">
      <c r="A185" s="106"/>
      <c r="B185" s="106"/>
      <c r="C185" s="119"/>
      <c r="D185" s="32"/>
      <c r="E185" s="32"/>
      <c r="F185" s="32"/>
      <c r="G185" s="32"/>
      <c r="H185" s="32"/>
    </row>
    <row r="186" spans="1:8" s="1" customFormat="1" ht="12.75">
      <c r="A186" s="120" t="s">
        <v>38</v>
      </c>
      <c r="B186" s="121" t="s">
        <v>25</v>
      </c>
      <c r="C186" s="32"/>
      <c r="D186" s="32"/>
      <c r="E186" s="32"/>
      <c r="F186" s="32"/>
      <c r="G186" s="32"/>
      <c r="H186" s="32"/>
    </row>
    <row r="187" spans="1:8" s="1" customFormat="1" ht="25.5" customHeight="1">
      <c r="A187" s="122"/>
      <c r="B187" s="123"/>
      <c r="C187" s="32"/>
      <c r="D187" s="32"/>
      <c r="E187" s="32"/>
      <c r="F187" s="32"/>
      <c r="G187" s="32"/>
      <c r="H187" s="32"/>
    </row>
    <row r="188" spans="1:8" s="1" customFormat="1" ht="12.75">
      <c r="A188" s="124" t="s">
        <v>53</v>
      </c>
      <c r="B188" s="139">
        <v>3415003.3</v>
      </c>
      <c r="C188" s="32"/>
      <c r="D188" s="32"/>
      <c r="E188" s="32"/>
      <c r="F188" s="32"/>
      <c r="G188" s="32"/>
      <c r="H188" s="32"/>
    </row>
    <row r="189" spans="1:8" s="1" customFormat="1" ht="12.75">
      <c r="A189" s="82" t="s">
        <v>52</v>
      </c>
      <c r="B189" s="139">
        <f>D95+D96</f>
        <v>19817753.010000002</v>
      </c>
      <c r="C189" s="32"/>
      <c r="D189" s="32"/>
      <c r="E189" s="32"/>
      <c r="F189" s="32"/>
      <c r="G189" s="32"/>
      <c r="H189" s="32"/>
    </row>
    <row r="190" spans="1:8" s="1" customFormat="1" ht="12.75">
      <c r="A190" s="82" t="s">
        <v>51</v>
      </c>
      <c r="B190" s="139">
        <f>SUM(B191:B192)+23.08</f>
        <v>19960594.039999999</v>
      </c>
      <c r="C190" s="32"/>
      <c r="D190" s="32"/>
      <c r="E190" s="32"/>
      <c r="F190" s="32"/>
      <c r="G190" s="32"/>
      <c r="H190" s="32"/>
    </row>
    <row r="191" spans="1:8" s="1" customFormat="1" ht="12.75">
      <c r="A191" s="82" t="s">
        <v>50</v>
      </c>
      <c r="B191" s="139">
        <v>16640841.07</v>
      </c>
      <c r="C191" s="32"/>
      <c r="D191" s="32"/>
      <c r="E191" s="32"/>
      <c r="F191" s="32"/>
      <c r="G191" s="32"/>
      <c r="H191" s="32"/>
    </row>
    <row r="192" spans="1:8" s="1" customFormat="1" ht="12.75">
      <c r="A192" s="82" t="s">
        <v>49</v>
      </c>
      <c r="B192" s="139">
        <v>3319729.89</v>
      </c>
      <c r="C192" s="32"/>
      <c r="D192" s="32"/>
      <c r="E192" s="32"/>
      <c r="F192" s="32"/>
      <c r="G192" s="32"/>
      <c r="H192" s="32"/>
    </row>
    <row r="193" spans="1:8" s="1" customFormat="1" ht="12.75">
      <c r="A193" s="82" t="s">
        <v>48</v>
      </c>
      <c r="B193" s="139">
        <v>13403.67</v>
      </c>
      <c r="C193" s="32"/>
      <c r="D193" s="32"/>
      <c r="E193" s="32"/>
      <c r="F193" s="32"/>
      <c r="G193" s="32"/>
      <c r="H193" s="32"/>
    </row>
    <row r="194" spans="1:8" s="1" customFormat="1" ht="12.75">
      <c r="A194" s="84" t="s">
        <v>47</v>
      </c>
      <c r="B194" s="153">
        <f>B188+B189-B190+B193</f>
        <v>3285565.9400000032</v>
      </c>
      <c r="C194" s="32"/>
      <c r="D194" s="32"/>
      <c r="E194" s="32"/>
      <c r="F194" s="32"/>
      <c r="G194" s="32"/>
      <c r="H194" s="32"/>
    </row>
    <row r="195" spans="1:8" s="1" customFormat="1" ht="12.75">
      <c r="A195" s="180" t="s">
        <v>185</v>
      </c>
      <c r="B195" s="81"/>
      <c r="C195" s="81"/>
      <c r="D195" s="81"/>
      <c r="E195" s="81"/>
      <c r="F195" s="81"/>
      <c r="G195" s="81"/>
      <c r="H195" s="81"/>
    </row>
    <row r="196" spans="1:8" s="1" customFormat="1" ht="12.75" customHeight="1">
      <c r="A196" s="125" t="s">
        <v>46</v>
      </c>
      <c r="B196" s="81"/>
      <c r="C196" s="81"/>
      <c r="D196" s="81"/>
      <c r="E196" s="81"/>
      <c r="F196" s="81"/>
      <c r="G196" s="32"/>
      <c r="H196" s="32"/>
    </row>
    <row r="197" spans="1:8" s="1" customFormat="1" ht="27" customHeight="1">
      <c r="A197" s="207" t="s">
        <v>45</v>
      </c>
      <c r="B197" s="208"/>
      <c r="C197" s="208"/>
      <c r="D197" s="208"/>
      <c r="E197" s="208"/>
      <c r="F197" s="208"/>
      <c r="G197" s="208"/>
      <c r="H197" s="208"/>
    </row>
    <row r="198" spans="1:8" s="1" customFormat="1" ht="12.75" customHeight="1">
      <c r="A198" s="126" t="s">
        <v>44</v>
      </c>
      <c r="B198" s="127"/>
      <c r="C198" s="127"/>
      <c r="D198" s="127"/>
      <c r="E198" s="127"/>
      <c r="F198" s="127"/>
      <c r="G198" s="32"/>
      <c r="H198" s="32"/>
    </row>
    <row r="199" spans="1:8" s="1" customFormat="1" ht="12.75" customHeight="1">
      <c r="A199" s="132" t="s">
        <v>43</v>
      </c>
      <c r="B199" s="132"/>
      <c r="C199" s="132"/>
      <c r="D199" s="132"/>
      <c r="E199" s="132"/>
      <c r="F199" s="132"/>
      <c r="G199" s="126"/>
      <c r="H199" s="126"/>
    </row>
    <row r="200" spans="1:8" s="1" customFormat="1" ht="12.75" customHeight="1">
      <c r="A200" s="126" t="s">
        <v>42</v>
      </c>
      <c r="B200" s="127"/>
      <c r="C200" s="127"/>
      <c r="D200" s="127"/>
      <c r="E200" s="127"/>
      <c r="F200" s="127"/>
      <c r="G200" s="32"/>
      <c r="H200" s="32"/>
    </row>
    <row r="201" spans="1:8" ht="15.6" customHeight="1">
      <c r="A201" s="133" t="s">
        <v>173</v>
      </c>
      <c r="B201" s="133"/>
      <c r="C201" s="133"/>
      <c r="D201" s="133"/>
      <c r="E201" s="133"/>
      <c r="F201" s="133"/>
      <c r="G201" s="133"/>
      <c r="H201" s="133"/>
    </row>
    <row r="202" spans="1:8" ht="16.5" customHeight="1">
      <c r="A202" s="134" t="s">
        <v>174</v>
      </c>
      <c r="B202" s="134"/>
      <c r="C202" s="134"/>
      <c r="D202" s="128"/>
      <c r="E202" s="128"/>
      <c r="F202" s="128"/>
      <c r="G202" s="128"/>
      <c r="H202" s="128"/>
    </row>
    <row r="203" spans="1:8" ht="11.25" customHeight="1">
      <c r="A203" s="210" t="s">
        <v>199</v>
      </c>
      <c r="B203" s="128"/>
      <c r="C203" s="128"/>
      <c r="D203" s="128"/>
      <c r="E203" s="128"/>
      <c r="F203" s="128"/>
      <c r="G203" s="128"/>
      <c r="H203" s="128"/>
    </row>
    <row r="204" spans="1:8" ht="11.25" customHeight="1">
      <c r="A204" s="181" t="s">
        <v>187</v>
      </c>
      <c r="B204" s="182" t="s">
        <v>188</v>
      </c>
      <c r="C204" s="182"/>
      <c r="D204" s="128"/>
      <c r="E204" s="128"/>
      <c r="F204" s="128"/>
      <c r="G204" s="128"/>
      <c r="H204" s="128"/>
    </row>
    <row r="205" spans="1:8" ht="11.25" customHeight="1">
      <c r="A205" s="181" t="s">
        <v>189</v>
      </c>
      <c r="B205" s="183" t="s">
        <v>190</v>
      </c>
      <c r="C205" s="183"/>
      <c r="D205" s="128"/>
      <c r="E205" s="128"/>
      <c r="F205" s="128"/>
      <c r="G205" s="128"/>
      <c r="H205" s="128"/>
    </row>
    <row r="206" spans="1:8" ht="11.25" customHeight="1">
      <c r="A206" s="129"/>
      <c r="B206" s="128"/>
      <c r="C206" s="128"/>
      <c r="D206" s="128"/>
      <c r="E206" s="128"/>
      <c r="F206" s="128"/>
      <c r="G206" s="128"/>
      <c r="H206" s="128"/>
    </row>
    <row r="207" spans="1:8" ht="11.25" customHeight="1">
      <c r="A207" s="129"/>
      <c r="B207" s="209"/>
      <c r="C207" s="209"/>
      <c r="D207" s="209"/>
      <c r="E207" s="128"/>
      <c r="F207" s="128"/>
      <c r="G207" s="128"/>
      <c r="H207" s="128"/>
    </row>
    <row r="208" spans="1:8" ht="11.25" customHeight="1">
      <c r="A208" s="184" t="s">
        <v>191</v>
      </c>
      <c r="B208" s="209"/>
      <c r="C208" s="209"/>
      <c r="D208" s="209"/>
      <c r="E208" s="128"/>
      <c r="F208" s="128"/>
      <c r="G208" s="128"/>
      <c r="H208" s="128"/>
    </row>
    <row r="209" spans="1:8" ht="11.25" customHeight="1">
      <c r="A209" s="184" t="s">
        <v>192</v>
      </c>
      <c r="E209" s="206"/>
      <c r="F209" s="206"/>
      <c r="G209" s="206"/>
      <c r="H209" s="206"/>
    </row>
    <row r="210" spans="1:8" ht="11.25" customHeight="1">
      <c r="E210" s="206"/>
      <c r="F210" s="206"/>
      <c r="G210" s="206"/>
      <c r="H210" s="206"/>
    </row>
    <row r="212" spans="1:8" ht="11.25" customHeight="1">
      <c r="A212" s="184" t="s">
        <v>193</v>
      </c>
      <c r="B212" s="185" t="s">
        <v>194</v>
      </c>
      <c r="C212" s="186"/>
    </row>
    <row r="213" spans="1:8" ht="11.25" customHeight="1">
      <c r="A213" s="184" t="s">
        <v>195</v>
      </c>
      <c r="B213" s="185" t="s">
        <v>196</v>
      </c>
      <c r="C213" s="186"/>
    </row>
    <row r="216" spans="1:8" ht="11.25" customHeight="1">
      <c r="A216" s="187" t="s">
        <v>197</v>
      </c>
      <c r="B216" s="188"/>
    </row>
    <row r="217" spans="1:8" ht="11.25" customHeight="1">
      <c r="A217" s="189" t="s">
        <v>198</v>
      </c>
      <c r="B217" s="188"/>
    </row>
  </sheetData>
  <mergeCells count="25">
    <mergeCell ref="E209:H209"/>
    <mergeCell ref="E210:H210"/>
    <mergeCell ref="A138:A140"/>
    <mergeCell ref="D138:E138"/>
    <mergeCell ref="F138:G138"/>
    <mergeCell ref="D171:E171"/>
    <mergeCell ref="F171:G171"/>
    <mergeCell ref="A197:H197"/>
    <mergeCell ref="A170:H170"/>
    <mergeCell ref="B207:D207"/>
    <mergeCell ref="B208:D208"/>
    <mergeCell ref="D133:E133"/>
    <mergeCell ref="A132:E132"/>
    <mergeCell ref="A83:E83"/>
    <mergeCell ref="D84:E84"/>
    <mergeCell ref="D65:E65"/>
    <mergeCell ref="D102:E102"/>
    <mergeCell ref="F102:G102"/>
    <mergeCell ref="A102:A104"/>
    <mergeCell ref="D18:E18"/>
    <mergeCell ref="A11:F11"/>
    <mergeCell ref="A12:F12"/>
    <mergeCell ref="A13:F13"/>
    <mergeCell ref="A14:F14"/>
    <mergeCell ref="A17:E17"/>
  </mergeCells>
  <printOptions horizontalCentered="1"/>
  <pageMargins left="0.78740157480314965" right="0.59055118110236227" top="0.78740157480314965" bottom="0.39370078740157483" header="0.51181102362204722" footer="0.51181102362204722"/>
  <pageSetup paperSize="9"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RREO-Anexo 08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ricardosenfuegos</cp:lastModifiedBy>
  <cp:lastPrinted>2018-04-02T17:33:18Z</cp:lastPrinted>
  <dcterms:created xsi:type="dcterms:W3CDTF">2004-08-09T19:29:24Z</dcterms:created>
  <dcterms:modified xsi:type="dcterms:W3CDTF">2018-04-05T12:08:45Z</dcterms:modified>
</cp:coreProperties>
</file>